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8" windowWidth="20640" windowHeight="10032"/>
  </bookViews>
  <sheets>
    <sheet name="4.8.3" sheetId="1" r:id="rId1"/>
    <sheet name="serie histórica" sheetId="2" r:id="rId2"/>
  </sheets>
  <definedNames>
    <definedName name="_xlnm.Print_Area" localSheetId="0">'4.8.3'!$A$1:$G$19</definedName>
  </definedNames>
  <calcPr calcId="145621"/>
</workbook>
</file>

<file path=xl/calcChain.xml><?xml version="1.0" encoding="utf-8"?>
<calcChain xmlns="http://schemas.openxmlformats.org/spreadsheetml/2006/main">
  <c r="F56" i="2" l="1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G48" i="2"/>
  <c r="F48" i="2"/>
  <c r="E46" i="2"/>
  <c r="B46" i="2"/>
  <c r="F46" i="2" l="1"/>
  <c r="G46" i="2" s="1"/>
  <c r="E43" i="2"/>
  <c r="F43" i="2" s="1"/>
  <c r="G43" i="2" s="1"/>
  <c r="B43" i="2"/>
  <c r="C43" i="2" s="1"/>
  <c r="G42" i="2"/>
  <c r="F42" i="2"/>
  <c r="E41" i="2"/>
  <c r="B41" i="2"/>
  <c r="C41" i="2" s="1"/>
  <c r="E40" i="2"/>
  <c r="F40" i="2" s="1"/>
  <c r="G40" i="2" s="1"/>
  <c r="B40" i="2"/>
  <c r="C40" i="2" s="1"/>
  <c r="E39" i="2"/>
  <c r="B39" i="2"/>
  <c r="C39" i="2" s="1"/>
  <c r="E38" i="2"/>
  <c r="B38" i="2"/>
  <c r="C38" i="2" s="1"/>
  <c r="E37" i="2"/>
  <c r="F37" i="2" s="1"/>
  <c r="B37" i="2"/>
  <c r="C37" i="2" s="1"/>
  <c r="E36" i="2"/>
  <c r="F36" i="2" s="1"/>
  <c r="B36" i="2"/>
  <c r="C36" i="2" s="1"/>
  <c r="E35" i="2"/>
  <c r="B35" i="2"/>
  <c r="C35" i="2" s="1"/>
  <c r="F17" i="1"/>
  <c r="F16" i="1"/>
  <c r="G16" i="1" s="1"/>
  <c r="F15" i="1"/>
  <c r="F14" i="1"/>
  <c r="G14" i="1" s="1"/>
  <c r="F13" i="1"/>
  <c r="F12" i="1"/>
  <c r="G12" i="1" s="1"/>
  <c r="F11" i="1"/>
  <c r="F10" i="1"/>
  <c r="G10" i="1" s="1"/>
  <c r="F9" i="1"/>
  <c r="B7" i="1"/>
  <c r="F35" i="2" l="1"/>
  <c r="G35" i="2" s="1"/>
  <c r="F38" i="2"/>
  <c r="G38" i="2" s="1"/>
  <c r="F41" i="2"/>
  <c r="G41" i="2" s="1"/>
  <c r="B33" i="2"/>
  <c r="F39" i="2"/>
  <c r="G39" i="2" s="1"/>
  <c r="G9" i="1"/>
  <c r="G15" i="1"/>
  <c r="G17" i="1"/>
  <c r="G13" i="1"/>
  <c r="G11" i="1"/>
  <c r="G37" i="2"/>
  <c r="G36" i="2"/>
  <c r="E33" i="2"/>
  <c r="E7" i="1"/>
  <c r="F7" i="1" s="1"/>
  <c r="G7" i="1" s="1"/>
  <c r="E20" i="2"/>
  <c r="B20" i="2"/>
  <c r="F33" i="2" l="1"/>
  <c r="G33" i="2" s="1"/>
  <c r="E7" i="2"/>
  <c r="B7" i="2"/>
</calcChain>
</file>

<file path=xl/sharedStrings.xml><?xml version="1.0" encoding="utf-8"?>
<sst xmlns="http://schemas.openxmlformats.org/spreadsheetml/2006/main" count="71" uniqueCount="23">
  <si>
    <t>Punta del Este</t>
  </si>
  <si>
    <t>Colonia</t>
  </si>
  <si>
    <t>Montevideo</t>
  </si>
  <si>
    <t>Costa de Oro</t>
  </si>
  <si>
    <t>Piriápolis</t>
  </si>
  <si>
    <t>Costa de Rocha</t>
  </si>
  <si>
    <t>Litoral Termal</t>
  </si>
  <si>
    <t>Tránsito</t>
  </si>
  <si>
    <t>Zona de destino</t>
  </si>
  <si>
    <t>Total</t>
  </si>
  <si>
    <t xml:space="preserve">Total U$S </t>
  </si>
  <si>
    <t>Total de visitantes</t>
  </si>
  <si>
    <t>Días de estadía</t>
  </si>
  <si>
    <t>Gasto en  U$S corrientes</t>
  </si>
  <si>
    <t>P/persona</t>
  </si>
  <si>
    <t>Otros - sin datos</t>
  </si>
  <si>
    <t>P/p día</t>
  </si>
  <si>
    <t>Fuente: Ministerio de Turismo.</t>
  </si>
  <si>
    <t>4.8.3 - Visitantes ingresados a Uruguay, días de estadía y gasto, según zona de</t>
  </si>
  <si>
    <t xml:space="preserve">destino - </t>
  </si>
  <si>
    <t xml:space="preserve">Nota: Debido a la pandemia y el consiguiente cierre de fronteras, las Encuestas de Turismo Receptivo fueron </t>
  </si>
  <si>
    <t xml:space="preserve">suspendidas a partir del 13 de marzo del 2020. </t>
  </si>
  <si>
    <t>4.8.3 - Visitantes ingresados a Uruguay, días de estadía y gasto, según zona de destino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</si>
</sst>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 &quot;$U &quot;* #,##0.00_ ;_ &quot;$U &quot;* \-#,##0.00_ ;_ &quot;$U &quot;* \-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7D549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7">
    <xf numFmtId="0" fontId="0" fillId="0" borderId="0"/>
    <xf numFmtId="0" fontId="1" fillId="0" borderId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Border="0" applyProtection="0"/>
    <xf numFmtId="0" fontId="11" fillId="0" borderId="0" applyBorder="0" applyProtection="0"/>
  </cellStyleXfs>
  <cellXfs count="51">
    <xf numFmtId="0" fontId="0" fillId="0" borderId="0" xfId="0"/>
    <xf numFmtId="0" fontId="2" fillId="0" borderId="0" xfId="0" applyFont="1" applyFill="1" applyBorder="1"/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/>
    <xf numFmtId="0" fontId="1" fillId="0" borderId="0" xfId="1" applyFont="1" applyFill="1" applyBorder="1"/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/>
    <xf numFmtId="0" fontId="1" fillId="0" borderId="0" xfId="1" applyFont="1" applyFill="1"/>
    <xf numFmtId="0" fontId="2" fillId="0" borderId="0" xfId="0" applyFont="1" applyFill="1"/>
    <xf numFmtId="0" fontId="3" fillId="0" borderId="0" xfId="1" applyFont="1" applyFill="1" applyBorder="1" applyAlignment="1">
      <alignment horizontal="left"/>
    </xf>
    <xf numFmtId="0" fontId="5" fillId="0" borderId="0" xfId="0" applyFont="1" applyFill="1"/>
    <xf numFmtId="0" fontId="3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3" fontId="8" fillId="0" borderId="2" xfId="4" applyNumberFormat="1" applyFont="1" applyBorder="1" applyAlignment="1"/>
    <xf numFmtId="164" fontId="8" fillId="0" borderId="2" xfId="4" applyNumberFormat="1" applyFont="1" applyBorder="1" applyAlignment="1"/>
    <xf numFmtId="0" fontId="8" fillId="0" borderId="0" xfId="4" applyNumberFormat="1" applyFont="1" applyBorder="1" applyAlignment="1">
      <alignment horizontal="center" vertical="center"/>
    </xf>
    <xf numFmtId="3" fontId="7" fillId="0" borderId="0" xfId="4" applyNumberFormat="1" applyFont="1" applyBorder="1" applyAlignment="1"/>
    <xf numFmtId="164" fontId="7" fillId="0" borderId="0" xfId="4" applyNumberFormat="1" applyFont="1" applyBorder="1" applyAlignment="1"/>
    <xf numFmtId="164" fontId="3" fillId="0" borderId="0" xfId="4" applyNumberFormat="1" applyFont="1" applyBorder="1" applyAlignment="1"/>
    <xf numFmtId="0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1" applyFont="1" applyFill="1" applyBorder="1" applyAlignment="1">
      <alignment horizontal="left" vertical="center"/>
    </xf>
    <xf numFmtId="3" fontId="3" fillId="0" borderId="3" xfId="5" applyNumberFormat="1" applyFont="1" applyFill="1" applyBorder="1" applyAlignment="1" applyProtection="1"/>
    <xf numFmtId="0" fontId="3" fillId="0" borderId="0" xfId="5" applyFont="1" applyFill="1" applyBorder="1" applyAlignment="1" applyProtection="1">
      <alignment horizontal="center" vertical="center"/>
    </xf>
    <xf numFmtId="3" fontId="4" fillId="0" borderId="0" xfId="5" applyNumberFormat="1" applyFont="1" applyFill="1" applyBorder="1" applyAlignment="1" applyProtection="1"/>
    <xf numFmtId="164" fontId="3" fillId="0" borderId="3" xfId="5" applyNumberFormat="1" applyFont="1" applyFill="1" applyBorder="1" applyAlignment="1" applyProtection="1"/>
    <xf numFmtId="4" fontId="4" fillId="0" borderId="0" xfId="5" applyNumberFormat="1" applyFont="1" applyFill="1" applyBorder="1" applyAlignment="1" applyProtection="1"/>
    <xf numFmtId="164" fontId="4" fillId="0" borderId="0" xfId="5" applyNumberFormat="1" applyFont="1" applyFill="1" applyBorder="1" applyAlignment="1" applyProtection="1"/>
    <xf numFmtId="0" fontId="3" fillId="0" borderId="0" xfId="1" applyFont="1" applyFill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3" fontId="8" fillId="0" borderId="2" xfId="6" applyNumberFormat="1" applyFont="1" applyBorder="1" applyAlignment="1" applyProtection="1"/>
    <xf numFmtId="164" fontId="8" fillId="0" borderId="2" xfId="6" applyNumberFormat="1" applyFont="1" applyBorder="1" applyAlignment="1" applyProtection="1"/>
    <xf numFmtId="164" fontId="8" fillId="0" borderId="2" xfId="5" applyNumberFormat="1" applyFont="1" applyBorder="1" applyAlignment="1" applyProtection="1"/>
    <xf numFmtId="0" fontId="8" fillId="0" borderId="0" xfId="6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3" fontId="7" fillId="0" borderId="0" xfId="6" applyNumberFormat="1" applyFont="1" applyBorder="1" applyAlignment="1" applyProtection="1"/>
    <xf numFmtId="4" fontId="7" fillId="0" borderId="0" xfId="6" applyNumberFormat="1" applyFont="1" applyBorder="1" applyAlignment="1" applyProtection="1"/>
    <xf numFmtId="164" fontId="7" fillId="0" borderId="0" xfId="5" applyNumberFormat="1" applyFont="1" applyBorder="1" applyAlignment="1" applyProtection="1"/>
    <xf numFmtId="164" fontId="7" fillId="0" borderId="0" xfId="6" applyNumberFormat="1" applyFont="1" applyBorder="1" applyAlignment="1" applyProtection="1"/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7">
    <cellStyle name="Excel Built-in Explanatory Text" xfId="5"/>
    <cellStyle name="Excel Built-in Explanatory Text 1" xfId="6"/>
    <cellStyle name="Moneda 2" xfId="2"/>
    <cellStyle name="Normal" xfId="0" builtinId="0"/>
    <cellStyle name="Normal 2" xfId="1"/>
    <cellStyle name="Porcentaje 2" xfId="3"/>
    <cellStyle name="Texto explicativo" xfId="4" builtinId="5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abSelected="1" workbookViewId="0">
      <selection sqref="A1:G2"/>
    </sheetView>
  </sheetViews>
  <sheetFormatPr baseColWidth="10" defaultColWidth="11.44140625" defaultRowHeight="14.4" x14ac:dyDescent="0.3"/>
  <cols>
    <col min="1" max="1" width="15.88671875" style="9" customWidth="1"/>
    <col min="2" max="2" width="16.5546875" style="9" customWidth="1"/>
    <col min="3" max="3" width="15.88671875" style="9" customWidth="1"/>
    <col min="4" max="4" width="1.6640625" style="9" customWidth="1"/>
    <col min="5" max="5" width="18.33203125" style="9" customWidth="1"/>
    <col min="6" max="6" width="12.109375" style="9" customWidth="1"/>
    <col min="7" max="7" width="9.5546875" style="9" customWidth="1"/>
    <col min="8" max="10" width="11.44140625" style="9"/>
    <col min="11" max="11" width="10.6640625" style="9" customWidth="1"/>
    <col min="12" max="12" width="12.44140625" style="9" customWidth="1"/>
    <col min="13" max="16384" width="11.44140625" style="9"/>
  </cols>
  <sheetData>
    <row r="1" spans="1:14" s="1" customFormat="1" ht="15" customHeight="1" x14ac:dyDescent="0.3">
      <c r="A1" s="49" t="s">
        <v>22</v>
      </c>
      <c r="B1" s="49"/>
      <c r="C1" s="49"/>
      <c r="D1" s="49"/>
      <c r="E1" s="49"/>
      <c r="F1" s="49"/>
      <c r="G1" s="49"/>
    </row>
    <row r="2" spans="1:14" s="1" customFormat="1" ht="15" customHeight="1" x14ac:dyDescent="0.3">
      <c r="A2" s="49"/>
      <c r="B2" s="49"/>
      <c r="C2" s="49"/>
      <c r="D2" s="49"/>
      <c r="E2" s="49"/>
      <c r="F2" s="49"/>
      <c r="G2" s="49"/>
    </row>
    <row r="3" spans="1:14" s="1" customFormat="1" ht="9" customHeight="1" x14ac:dyDescent="0.3">
      <c r="A3" s="14"/>
      <c r="B3" s="14"/>
      <c r="C3" s="14"/>
      <c r="D3" s="14"/>
      <c r="E3" s="14"/>
      <c r="F3" s="14"/>
      <c r="G3" s="14"/>
    </row>
    <row r="4" spans="1:14" s="1" customFormat="1" ht="12.75" customHeight="1" x14ac:dyDescent="0.3">
      <c r="A4" s="45" t="s">
        <v>8</v>
      </c>
      <c r="B4" s="46" t="s">
        <v>11</v>
      </c>
      <c r="C4" s="46" t="s">
        <v>12</v>
      </c>
      <c r="D4" s="5"/>
      <c r="E4" s="44" t="s">
        <v>13</v>
      </c>
      <c r="F4" s="44"/>
      <c r="G4" s="44"/>
      <c r="H4" s="3"/>
      <c r="I4" s="42"/>
      <c r="J4" s="42"/>
      <c r="K4" s="31"/>
      <c r="L4" s="43"/>
      <c r="M4" s="43"/>
      <c r="N4" s="43"/>
    </row>
    <row r="5" spans="1:14" s="1" customFormat="1" ht="12.75" customHeight="1" x14ac:dyDescent="0.3">
      <c r="A5" s="45"/>
      <c r="B5" s="46"/>
      <c r="C5" s="46"/>
      <c r="D5" s="5"/>
      <c r="E5" s="5" t="s">
        <v>10</v>
      </c>
      <c r="F5" s="5" t="s">
        <v>14</v>
      </c>
      <c r="G5" s="5" t="s">
        <v>16</v>
      </c>
      <c r="H5" s="3"/>
      <c r="I5" s="42"/>
      <c r="J5" s="42"/>
      <c r="K5" s="31"/>
      <c r="L5" s="31"/>
      <c r="M5" s="31"/>
      <c r="N5" s="31"/>
    </row>
    <row r="6" spans="1:14" ht="9" customHeight="1" x14ac:dyDescent="0.25">
      <c r="A6" s="2"/>
      <c r="B6" s="6"/>
      <c r="C6" s="6"/>
      <c r="D6" s="6"/>
      <c r="E6" s="6"/>
      <c r="F6" s="6"/>
      <c r="G6" s="6"/>
      <c r="H6" s="7"/>
      <c r="I6" s="32"/>
      <c r="J6" s="32"/>
      <c r="K6" s="32"/>
      <c r="L6" s="32"/>
      <c r="M6" s="32"/>
      <c r="N6" s="32"/>
    </row>
    <row r="7" spans="1:14" ht="12.75" customHeight="1" x14ac:dyDescent="0.25">
      <c r="A7" s="2" t="s">
        <v>9</v>
      </c>
      <c r="B7" s="24">
        <f>SUM(B9:B17)</f>
        <v>2466929</v>
      </c>
      <c r="C7" s="34">
        <v>6.2</v>
      </c>
      <c r="D7" s="16"/>
      <c r="E7" s="24">
        <f>SUM(E9:E17)</f>
        <v>1396774969</v>
      </c>
      <c r="F7" s="27">
        <f>+E7/B7</f>
        <v>566.19990644238237</v>
      </c>
      <c r="G7" s="27">
        <f>+F7/C7</f>
        <v>91.322565555222965</v>
      </c>
      <c r="H7" s="7"/>
      <c r="I7" s="33"/>
      <c r="J7" s="34"/>
      <c r="K7" s="35"/>
      <c r="L7" s="33"/>
      <c r="M7" s="34"/>
      <c r="N7" s="34"/>
    </row>
    <row r="8" spans="1:14" ht="9" customHeight="1" x14ac:dyDescent="0.25">
      <c r="A8" s="2"/>
      <c r="B8" s="25"/>
      <c r="C8" s="25"/>
      <c r="D8" s="17"/>
      <c r="E8" s="25"/>
      <c r="F8" s="25"/>
      <c r="G8" s="25"/>
      <c r="H8" s="7"/>
      <c r="I8" s="36"/>
      <c r="J8" s="36"/>
      <c r="K8" s="37"/>
      <c r="L8" s="36"/>
      <c r="M8" s="36"/>
      <c r="N8" s="36"/>
    </row>
    <row r="9" spans="1:14" ht="12.75" customHeight="1" x14ac:dyDescent="0.25">
      <c r="A9" s="10" t="s">
        <v>0</v>
      </c>
      <c r="B9" s="38">
        <v>539287</v>
      </c>
      <c r="C9" s="39">
        <v>8.6</v>
      </c>
      <c r="D9" s="19"/>
      <c r="E9" s="38">
        <v>614116485</v>
      </c>
      <c r="F9" s="29">
        <f>+E9/B9</f>
        <v>1138.7563301173586</v>
      </c>
      <c r="G9" s="29">
        <f>+F9/C9</f>
        <v>132.41352675783241</v>
      </c>
      <c r="H9" s="7"/>
      <c r="I9" s="38"/>
      <c r="J9" s="39"/>
      <c r="K9" s="40"/>
      <c r="L9" s="38"/>
      <c r="M9" s="41"/>
      <c r="N9" s="41"/>
    </row>
    <row r="10" spans="1:14" ht="12.75" customHeight="1" x14ac:dyDescent="0.25">
      <c r="A10" s="10" t="s">
        <v>1</v>
      </c>
      <c r="B10" s="38">
        <v>309185</v>
      </c>
      <c r="C10" s="39">
        <v>2.8</v>
      </c>
      <c r="D10" s="19"/>
      <c r="E10" s="38">
        <v>66330233</v>
      </c>
      <c r="F10" s="29">
        <f>+E10/B10</f>
        <v>214.53250642819023</v>
      </c>
      <c r="G10" s="29">
        <f t="shared" ref="G10:G17" si="0">+F10/C10</f>
        <v>76.61875229578223</v>
      </c>
      <c r="H10" s="7"/>
      <c r="I10" s="38"/>
      <c r="J10" s="39"/>
      <c r="K10" s="40"/>
      <c r="L10" s="38"/>
      <c r="M10" s="41"/>
      <c r="N10" s="41"/>
    </row>
    <row r="11" spans="1:14" ht="12.75" customHeight="1" x14ac:dyDescent="0.25">
      <c r="A11" s="10" t="s">
        <v>2</v>
      </c>
      <c r="B11" s="38">
        <v>622662</v>
      </c>
      <c r="C11" s="39">
        <v>6.6</v>
      </c>
      <c r="D11" s="19"/>
      <c r="E11" s="38">
        <v>404568391</v>
      </c>
      <c r="F11" s="29">
        <f t="shared" ref="F11:F17" si="1">+E11/B11</f>
        <v>649.73997289058912</v>
      </c>
      <c r="G11" s="29">
        <f t="shared" si="0"/>
        <v>98.445450437968049</v>
      </c>
      <c r="H11" s="7"/>
      <c r="I11" s="38"/>
      <c r="J11" s="39"/>
      <c r="K11" s="40"/>
      <c r="L11" s="38"/>
      <c r="M11" s="41"/>
      <c r="N11" s="41"/>
    </row>
    <row r="12" spans="1:14" ht="12.75" customHeight="1" x14ac:dyDescent="0.25">
      <c r="A12" s="10" t="s">
        <v>3</v>
      </c>
      <c r="B12" s="38">
        <v>89984</v>
      </c>
      <c r="C12" s="39">
        <v>8.5</v>
      </c>
      <c r="D12" s="19"/>
      <c r="E12" s="38">
        <v>35403001</v>
      </c>
      <c r="F12" s="29">
        <f t="shared" si="1"/>
        <v>393.43662206614511</v>
      </c>
      <c r="G12" s="29">
        <f t="shared" si="0"/>
        <v>46.286661419546483</v>
      </c>
      <c r="H12" s="7"/>
      <c r="I12" s="38"/>
      <c r="J12" s="39"/>
      <c r="K12" s="40"/>
      <c r="L12" s="38"/>
      <c r="M12" s="41"/>
      <c r="N12" s="41"/>
    </row>
    <row r="13" spans="1:14" ht="12.75" customHeight="1" x14ac:dyDescent="0.3">
      <c r="A13" s="10" t="s">
        <v>4</v>
      </c>
      <c r="B13" s="38">
        <v>85317</v>
      </c>
      <c r="C13" s="41">
        <v>9.4</v>
      </c>
      <c r="D13" s="19"/>
      <c r="E13" s="38">
        <v>72488308</v>
      </c>
      <c r="F13" s="29">
        <f t="shared" si="1"/>
        <v>849.63498482131342</v>
      </c>
      <c r="G13" s="29">
        <f t="shared" si="0"/>
        <v>90.386700512905676</v>
      </c>
      <c r="H13" s="7"/>
      <c r="I13" s="38"/>
      <c r="J13" s="41"/>
      <c r="K13" s="40"/>
      <c r="L13" s="38"/>
      <c r="M13" s="41"/>
      <c r="N13" s="41"/>
    </row>
    <row r="14" spans="1:14" ht="12.75" customHeight="1" x14ac:dyDescent="0.25">
      <c r="A14" s="10" t="s">
        <v>5</v>
      </c>
      <c r="B14" s="38">
        <v>80797</v>
      </c>
      <c r="C14" s="41">
        <v>9.8000000000000007</v>
      </c>
      <c r="D14" s="19"/>
      <c r="E14" s="38">
        <v>45621558</v>
      </c>
      <c r="F14" s="29">
        <f t="shared" si="1"/>
        <v>564.64420708689681</v>
      </c>
      <c r="G14" s="29">
        <f t="shared" si="0"/>
        <v>57.61675582519355</v>
      </c>
      <c r="H14" s="7"/>
      <c r="I14" s="38"/>
      <c r="J14" s="41"/>
      <c r="K14" s="40"/>
      <c r="L14" s="38"/>
      <c r="M14" s="41"/>
      <c r="N14" s="41"/>
    </row>
    <row r="15" spans="1:14" ht="12.75" customHeight="1" x14ac:dyDescent="0.25">
      <c r="A15" s="10" t="s">
        <v>6</v>
      </c>
      <c r="B15" s="38">
        <v>501246</v>
      </c>
      <c r="C15" s="41">
        <v>4</v>
      </c>
      <c r="D15" s="19"/>
      <c r="E15" s="38">
        <v>103781918</v>
      </c>
      <c r="F15" s="29">
        <f t="shared" si="1"/>
        <v>207.04787270122853</v>
      </c>
      <c r="G15" s="29">
        <f t="shared" si="0"/>
        <v>51.761968175307132</v>
      </c>
      <c r="H15" s="7"/>
      <c r="I15" s="38"/>
      <c r="J15" s="41"/>
      <c r="K15" s="40"/>
      <c r="L15" s="38"/>
      <c r="M15" s="41"/>
      <c r="N15" s="41"/>
    </row>
    <row r="16" spans="1:14" ht="12.75" customHeight="1" x14ac:dyDescent="0.3">
      <c r="A16" s="10" t="s">
        <v>7</v>
      </c>
      <c r="B16" s="38">
        <v>29486</v>
      </c>
      <c r="C16" s="41">
        <v>1</v>
      </c>
      <c r="D16" s="19"/>
      <c r="E16" s="38">
        <v>2229689</v>
      </c>
      <c r="F16" s="29">
        <f t="shared" si="1"/>
        <v>75.618564742589697</v>
      </c>
      <c r="G16" s="29">
        <f t="shared" si="0"/>
        <v>75.618564742589697</v>
      </c>
      <c r="H16" s="7"/>
      <c r="I16" s="38"/>
      <c r="J16" s="41"/>
      <c r="K16" s="40"/>
      <c r="L16" s="38"/>
      <c r="M16" s="41"/>
      <c r="N16" s="41"/>
    </row>
    <row r="17" spans="1:14" ht="12.75" customHeight="1" x14ac:dyDescent="0.25">
      <c r="A17" s="10" t="s">
        <v>15</v>
      </c>
      <c r="B17" s="38">
        <v>208965</v>
      </c>
      <c r="C17" s="41">
        <v>6.1</v>
      </c>
      <c r="D17" s="19"/>
      <c r="E17" s="38">
        <v>52235386</v>
      </c>
      <c r="F17" s="29">
        <f t="shared" si="1"/>
        <v>249.97193788433469</v>
      </c>
      <c r="G17" s="29">
        <f t="shared" si="0"/>
        <v>40.979006210546672</v>
      </c>
      <c r="H17" s="7"/>
      <c r="I17" s="38"/>
      <c r="J17" s="41"/>
      <c r="K17" s="40"/>
      <c r="L17" s="38"/>
      <c r="M17" s="41"/>
      <c r="N17" s="41"/>
    </row>
    <row r="18" spans="1:14" ht="9" customHeight="1" x14ac:dyDescent="0.3">
      <c r="A18" s="10"/>
      <c r="B18" s="11"/>
      <c r="C18" s="11"/>
      <c r="D18" s="11"/>
      <c r="E18" s="11"/>
      <c r="F18" s="11"/>
      <c r="G18" s="11"/>
      <c r="H18" s="7"/>
      <c r="I18" s="8"/>
      <c r="J18" s="8"/>
      <c r="K18" s="8"/>
    </row>
    <row r="19" spans="1:14" ht="12.75" customHeight="1" x14ac:dyDescent="0.3">
      <c r="A19" s="50" t="s">
        <v>17</v>
      </c>
      <c r="B19" s="50"/>
      <c r="C19" s="50"/>
      <c r="D19" s="50"/>
      <c r="E19" s="50"/>
      <c r="F19" s="50"/>
      <c r="G19" s="50"/>
      <c r="H19" s="11"/>
    </row>
    <row r="20" spans="1:14" ht="9" customHeight="1" x14ac:dyDescent="0.3"/>
  </sheetData>
  <mergeCells count="9">
    <mergeCell ref="A1:G2"/>
    <mergeCell ref="A19:G19"/>
    <mergeCell ref="J4:J5"/>
    <mergeCell ref="L4:N4"/>
    <mergeCell ref="E4:G4"/>
    <mergeCell ref="A4:A5"/>
    <mergeCell ref="B4:B5"/>
    <mergeCell ref="C4:C5"/>
    <mergeCell ref="I4:I5"/>
  </mergeCells>
  <pageMargins left="0.51181102362204722" right="0.51181102362204722" top="0.4724409448818898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L72"/>
  <sheetViews>
    <sheetView showGridLines="0" workbookViewId="0">
      <pane ySplit="4" topLeftCell="A32" activePane="bottomLeft" state="frozen"/>
      <selection pane="bottomLeft" activeCell="A45" sqref="A45"/>
    </sheetView>
  </sheetViews>
  <sheetFormatPr baseColWidth="10" defaultColWidth="11.44140625" defaultRowHeight="14.4" x14ac:dyDescent="0.3"/>
  <cols>
    <col min="1" max="1" width="15.88671875" style="9" customWidth="1"/>
    <col min="2" max="2" width="16.5546875" style="9" customWidth="1"/>
    <col min="3" max="3" width="15.88671875" style="9" customWidth="1"/>
    <col min="4" max="4" width="1.6640625" style="9" customWidth="1"/>
    <col min="5" max="5" width="18.33203125" style="9" customWidth="1"/>
    <col min="6" max="6" width="12.109375" style="9" customWidth="1"/>
    <col min="7" max="7" width="9.5546875" style="9" customWidth="1"/>
    <col min="8" max="16384" width="11.44140625" style="9"/>
  </cols>
  <sheetData>
    <row r="1" spans="1:1806" s="1" customFormat="1" ht="15" customHeight="1" x14ac:dyDescent="0.3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</row>
    <row r="2" spans="1:1806" s="1" customFormat="1" ht="15" customHeight="1" x14ac:dyDescent="0.2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</row>
    <row r="3" spans="1:1806" s="1" customFormat="1" ht="12.75" customHeight="1" x14ac:dyDescent="0.3">
      <c r="A3" s="47" t="s">
        <v>8</v>
      </c>
      <c r="B3" s="46" t="s">
        <v>11</v>
      </c>
      <c r="C3" s="48" t="s">
        <v>12</v>
      </c>
      <c r="D3" s="6"/>
      <c r="E3" s="44" t="s">
        <v>13</v>
      </c>
      <c r="F3" s="44"/>
      <c r="G3" s="44"/>
      <c r="H3" s="3"/>
      <c r="I3" s="4"/>
      <c r="J3" s="4"/>
      <c r="K3" s="4"/>
    </row>
    <row r="4" spans="1:1806" s="1" customFormat="1" ht="12.75" customHeight="1" x14ac:dyDescent="0.3">
      <c r="A4" s="47"/>
      <c r="B4" s="46"/>
      <c r="C4" s="48"/>
      <c r="D4" s="6"/>
      <c r="E4" s="5" t="s">
        <v>10</v>
      </c>
      <c r="F4" s="5" t="s">
        <v>14</v>
      </c>
      <c r="G4" s="5" t="s">
        <v>16</v>
      </c>
      <c r="H4" s="3"/>
      <c r="I4" s="4"/>
      <c r="J4" s="4"/>
      <c r="K4" s="4"/>
    </row>
    <row r="5" spans="1:1806" s="1" customFormat="1" ht="10.5" customHeight="1" x14ac:dyDescent="0.25">
      <c r="A5" s="2"/>
      <c r="B5" s="5"/>
      <c r="C5" s="5"/>
      <c r="D5" s="21"/>
      <c r="E5" s="5"/>
      <c r="F5" s="5"/>
      <c r="G5" s="5"/>
      <c r="H5" s="3"/>
      <c r="I5" s="4"/>
      <c r="J5" s="4"/>
      <c r="K5" s="4"/>
    </row>
    <row r="6" spans="1:1806" ht="12.75" customHeight="1" x14ac:dyDescent="0.25">
      <c r="A6" s="2">
        <v>2018</v>
      </c>
      <c r="B6" s="6"/>
      <c r="C6" s="6"/>
      <c r="D6" s="6"/>
      <c r="E6" s="6"/>
      <c r="F6" s="6"/>
      <c r="G6" s="6"/>
      <c r="H6" s="7"/>
      <c r="I6" s="8"/>
      <c r="J6" s="8"/>
      <c r="K6" s="8"/>
    </row>
    <row r="7" spans="1:1806" ht="12.75" customHeight="1" x14ac:dyDescent="0.25">
      <c r="A7" s="2" t="s">
        <v>9</v>
      </c>
      <c r="B7" s="15">
        <f>SUM(B9:B17)</f>
        <v>3711948</v>
      </c>
      <c r="C7" s="16">
        <v>5.6671729889535696</v>
      </c>
      <c r="D7" s="16"/>
      <c r="E7" s="15">
        <f>SUM(E9:E17)</f>
        <v>2154770925</v>
      </c>
      <c r="F7" s="16">
        <v>580.5</v>
      </c>
      <c r="G7" s="16">
        <v>101.9</v>
      </c>
      <c r="H7" s="7"/>
      <c r="I7" s="8"/>
      <c r="J7" s="8"/>
      <c r="K7" s="8"/>
    </row>
    <row r="8" spans="1:1806" ht="9" customHeight="1" x14ac:dyDescent="0.25">
      <c r="A8" s="2"/>
      <c r="B8" s="17"/>
      <c r="C8" s="17"/>
      <c r="D8" s="17"/>
      <c r="E8" s="17"/>
      <c r="F8" s="17"/>
      <c r="G8" s="17"/>
      <c r="H8" s="7"/>
      <c r="I8" s="8"/>
      <c r="J8" s="8"/>
      <c r="K8" s="8"/>
    </row>
    <row r="9" spans="1:1806" ht="12.75" customHeight="1" x14ac:dyDescent="0.25">
      <c r="A9" s="10" t="s">
        <v>0</v>
      </c>
      <c r="B9" s="18">
        <v>727421</v>
      </c>
      <c r="C9" s="19">
        <v>7.8</v>
      </c>
      <c r="D9" s="19"/>
      <c r="E9" s="18">
        <v>874364035</v>
      </c>
      <c r="F9" s="19">
        <v>1202</v>
      </c>
      <c r="G9" s="19">
        <v>154.19999999999999</v>
      </c>
      <c r="H9" s="7"/>
      <c r="I9" s="8"/>
      <c r="J9" s="8"/>
      <c r="K9" s="8"/>
    </row>
    <row r="10" spans="1:1806" ht="12.75" customHeight="1" x14ac:dyDescent="0.25">
      <c r="A10" s="10" t="s">
        <v>1</v>
      </c>
      <c r="B10" s="18">
        <v>288071</v>
      </c>
      <c r="C10" s="19">
        <v>3.1</v>
      </c>
      <c r="D10" s="19"/>
      <c r="E10" s="18">
        <v>72706314</v>
      </c>
      <c r="F10" s="19">
        <v>252.4</v>
      </c>
      <c r="G10" s="19">
        <v>80.2</v>
      </c>
      <c r="H10" s="7"/>
      <c r="I10" s="8"/>
      <c r="J10" s="8"/>
      <c r="K10" s="8"/>
    </row>
    <row r="11" spans="1:1806" ht="12.75" customHeight="1" x14ac:dyDescent="0.25">
      <c r="A11" s="10" t="s">
        <v>2</v>
      </c>
      <c r="B11" s="18">
        <v>1051593</v>
      </c>
      <c r="C11" s="19">
        <v>5.7</v>
      </c>
      <c r="D11" s="19"/>
      <c r="E11" s="18">
        <v>607615270</v>
      </c>
      <c r="F11" s="19">
        <v>577.79999999999995</v>
      </c>
      <c r="G11" s="19">
        <v>102</v>
      </c>
      <c r="H11" s="7"/>
      <c r="I11" s="8"/>
      <c r="J11" s="8"/>
      <c r="K11" s="8"/>
    </row>
    <row r="12" spans="1:1806" ht="12.75" customHeight="1" x14ac:dyDescent="0.25">
      <c r="A12" s="10" t="s">
        <v>3</v>
      </c>
      <c r="B12" s="18">
        <v>217453</v>
      </c>
      <c r="C12" s="19">
        <v>7.3</v>
      </c>
      <c r="D12" s="19"/>
      <c r="E12" s="18">
        <v>91462815</v>
      </c>
      <c r="F12" s="19">
        <v>420.6</v>
      </c>
      <c r="G12" s="19">
        <v>57.3</v>
      </c>
      <c r="H12" s="7"/>
      <c r="I12" s="8"/>
      <c r="J12" s="8"/>
      <c r="K12" s="8"/>
    </row>
    <row r="13" spans="1:1806" ht="12.75" customHeight="1" x14ac:dyDescent="0.3">
      <c r="A13" s="10" t="s">
        <v>4</v>
      </c>
      <c r="B13" s="18">
        <v>220264</v>
      </c>
      <c r="C13" s="19">
        <v>8.1999999999999993</v>
      </c>
      <c r="D13" s="19"/>
      <c r="E13" s="18">
        <v>171188488</v>
      </c>
      <c r="F13" s="19">
        <v>777.2</v>
      </c>
      <c r="G13" s="19">
        <v>95</v>
      </c>
      <c r="H13" s="7"/>
      <c r="I13" s="8"/>
      <c r="J13" s="8"/>
      <c r="K13" s="8"/>
    </row>
    <row r="14" spans="1:1806" ht="12.75" customHeight="1" x14ac:dyDescent="0.25">
      <c r="A14" s="10" t="s">
        <v>5</v>
      </c>
      <c r="B14" s="18">
        <v>229870</v>
      </c>
      <c r="C14" s="19">
        <v>8.6</v>
      </c>
      <c r="D14" s="19"/>
      <c r="E14" s="18">
        <v>135254385</v>
      </c>
      <c r="F14" s="19">
        <v>588.4</v>
      </c>
      <c r="G14" s="19">
        <v>68.7</v>
      </c>
      <c r="H14" s="7"/>
      <c r="I14" s="8"/>
      <c r="J14" s="8"/>
      <c r="K14" s="8"/>
    </row>
    <row r="15" spans="1:1806" ht="12.75" customHeight="1" x14ac:dyDescent="0.25">
      <c r="A15" s="10" t="s">
        <v>6</v>
      </c>
      <c r="B15" s="18">
        <v>605547</v>
      </c>
      <c r="C15" s="19">
        <v>3.9</v>
      </c>
      <c r="D15" s="19"/>
      <c r="E15" s="18">
        <v>162721603</v>
      </c>
      <c r="F15" s="19">
        <v>268.7</v>
      </c>
      <c r="G15" s="19">
        <v>68.2</v>
      </c>
      <c r="H15" s="7"/>
      <c r="I15" s="8"/>
      <c r="J15" s="8"/>
      <c r="K15" s="8"/>
    </row>
    <row r="16" spans="1:1806" ht="12.75" customHeight="1" x14ac:dyDescent="0.3">
      <c r="A16" s="10" t="s">
        <v>7</v>
      </c>
      <c r="B16" s="18">
        <v>222230</v>
      </c>
      <c r="C16" s="19">
        <v>0.6</v>
      </c>
      <c r="D16" s="19"/>
      <c r="E16" s="18">
        <v>8320516</v>
      </c>
      <c r="F16" s="19">
        <v>37.4</v>
      </c>
      <c r="G16" s="19">
        <v>63.1</v>
      </c>
      <c r="H16" s="7"/>
      <c r="I16" s="8"/>
      <c r="J16" s="8"/>
      <c r="K16" s="8"/>
    </row>
    <row r="17" spans="1:11" ht="12.75" customHeight="1" x14ac:dyDescent="0.25">
      <c r="A17" s="10" t="s">
        <v>15</v>
      </c>
      <c r="B17" s="18">
        <v>149499</v>
      </c>
      <c r="C17" s="19">
        <v>4.8</v>
      </c>
      <c r="D17" s="19"/>
      <c r="E17" s="18">
        <v>31137499</v>
      </c>
      <c r="F17" s="19">
        <v>208.3</v>
      </c>
      <c r="G17" s="19">
        <v>43.4</v>
      </c>
      <c r="H17" s="7"/>
      <c r="I17" s="8"/>
      <c r="J17" s="8"/>
      <c r="K17" s="8"/>
    </row>
    <row r="18" spans="1:11" ht="9" customHeight="1" x14ac:dyDescent="0.25">
      <c r="A18" s="10"/>
      <c r="B18" s="11"/>
      <c r="C18" s="11"/>
      <c r="D18" s="11"/>
      <c r="E18" s="11"/>
      <c r="F18" s="11"/>
      <c r="G18" s="11"/>
      <c r="H18" s="7"/>
      <c r="I18" s="8"/>
      <c r="J18" s="8"/>
      <c r="K18" s="8"/>
    </row>
    <row r="19" spans="1:11" ht="12.75" customHeight="1" x14ac:dyDescent="0.25">
      <c r="A19" s="2">
        <v>2019</v>
      </c>
      <c r="E19" s="12"/>
      <c r="F19" s="12"/>
      <c r="G19" s="12"/>
      <c r="H19" s="11"/>
    </row>
    <row r="20" spans="1:11" ht="15" customHeight="1" x14ac:dyDescent="0.25">
      <c r="A20" s="2" t="s">
        <v>9</v>
      </c>
      <c r="B20" s="15">
        <f>SUM(B22:B30)</f>
        <v>3220602</v>
      </c>
      <c r="C20" s="20">
        <v>5.5</v>
      </c>
      <c r="D20" s="20"/>
      <c r="E20" s="15">
        <f>SUM(E22:E30)</f>
        <v>1753781316</v>
      </c>
      <c r="F20" s="16">
        <v>580.5</v>
      </c>
      <c r="G20" s="16">
        <v>101.9</v>
      </c>
    </row>
    <row r="21" spans="1:11" ht="9.75" customHeight="1" x14ac:dyDescent="0.25">
      <c r="A21" s="2"/>
      <c r="B21" s="17"/>
      <c r="C21" s="17"/>
      <c r="D21" s="17"/>
      <c r="E21" s="17"/>
      <c r="F21" s="17"/>
      <c r="G21" s="17"/>
    </row>
    <row r="22" spans="1:11" ht="13.5" customHeight="1" x14ac:dyDescent="0.25">
      <c r="A22" s="10" t="s">
        <v>0</v>
      </c>
      <c r="B22" s="18">
        <v>584251</v>
      </c>
      <c r="C22" s="19">
        <v>7.5</v>
      </c>
      <c r="D22" s="19"/>
      <c r="E22" s="18">
        <v>672115467</v>
      </c>
      <c r="F22" s="19">
        <v>1150.4000000000001</v>
      </c>
      <c r="G22" s="19">
        <v>153.19999999999999</v>
      </c>
    </row>
    <row r="23" spans="1:11" ht="13.5" customHeight="1" x14ac:dyDescent="0.25">
      <c r="A23" s="10" t="s">
        <v>1</v>
      </c>
      <c r="B23" s="18">
        <v>285988</v>
      </c>
      <c r="C23" s="19">
        <v>2.9</v>
      </c>
      <c r="D23" s="19"/>
      <c r="E23" s="18">
        <v>66971465</v>
      </c>
      <c r="F23" s="19">
        <v>234.2</v>
      </c>
      <c r="G23" s="19">
        <v>79.7</v>
      </c>
    </row>
    <row r="24" spans="1:11" ht="13.5" customHeight="1" x14ac:dyDescent="0.25">
      <c r="A24" s="10" t="s">
        <v>2</v>
      </c>
      <c r="B24" s="18">
        <v>1003379</v>
      </c>
      <c r="C24" s="19">
        <v>5.7</v>
      </c>
      <c r="D24" s="19"/>
      <c r="E24" s="18">
        <v>574986163</v>
      </c>
      <c r="F24" s="19">
        <v>573</v>
      </c>
      <c r="G24" s="19">
        <v>100.5</v>
      </c>
    </row>
    <row r="25" spans="1:11" ht="13.5" customHeight="1" x14ac:dyDescent="0.25">
      <c r="A25" s="10" t="s">
        <v>3</v>
      </c>
      <c r="B25" s="18">
        <v>143268</v>
      </c>
      <c r="C25" s="19">
        <v>7.3</v>
      </c>
      <c r="D25" s="19"/>
      <c r="E25" s="18">
        <v>54364610</v>
      </c>
      <c r="F25" s="19">
        <v>379.5</v>
      </c>
      <c r="G25" s="19">
        <v>51.9</v>
      </c>
    </row>
    <row r="26" spans="1:11" ht="13.5" customHeight="1" x14ac:dyDescent="0.3">
      <c r="A26" s="10" t="s">
        <v>4</v>
      </c>
      <c r="B26" s="18">
        <v>174514</v>
      </c>
      <c r="C26" s="19">
        <v>7.3</v>
      </c>
      <c r="D26" s="19"/>
      <c r="E26" s="18">
        <v>112745566</v>
      </c>
      <c r="F26" s="19">
        <v>646.1</v>
      </c>
      <c r="G26" s="19">
        <v>88.5</v>
      </c>
    </row>
    <row r="27" spans="1:11" ht="13.5" customHeight="1" x14ac:dyDescent="0.25">
      <c r="A27" s="10" t="s">
        <v>5</v>
      </c>
      <c r="B27" s="18">
        <v>165832</v>
      </c>
      <c r="C27" s="19">
        <v>8.1</v>
      </c>
      <c r="D27" s="19"/>
      <c r="E27" s="18">
        <v>95030097</v>
      </c>
      <c r="F27" s="19">
        <v>573.1</v>
      </c>
      <c r="G27" s="19">
        <v>70.400000000000006</v>
      </c>
    </row>
    <row r="28" spans="1:11" ht="13.5" customHeight="1" x14ac:dyDescent="0.25">
      <c r="A28" s="10" t="s">
        <v>6</v>
      </c>
      <c r="B28" s="18">
        <v>565825</v>
      </c>
      <c r="C28" s="19">
        <v>3.8</v>
      </c>
      <c r="D28" s="19"/>
      <c r="E28" s="18">
        <v>134427307</v>
      </c>
      <c r="F28" s="19">
        <v>237.6</v>
      </c>
      <c r="G28" s="19">
        <v>61.8</v>
      </c>
    </row>
    <row r="29" spans="1:11" ht="13.5" customHeight="1" x14ac:dyDescent="0.3">
      <c r="A29" s="10" t="s">
        <v>7</v>
      </c>
      <c r="B29" s="18">
        <v>140179</v>
      </c>
      <c r="C29" s="19">
        <v>0.7</v>
      </c>
      <c r="D29" s="19"/>
      <c r="E29" s="18">
        <v>9286523</v>
      </c>
      <c r="F29" s="19">
        <v>66.2</v>
      </c>
      <c r="G29" s="19">
        <v>97.7</v>
      </c>
    </row>
    <row r="30" spans="1:11" ht="13.5" customHeight="1" x14ac:dyDescent="0.25">
      <c r="A30" s="10" t="s">
        <v>15</v>
      </c>
      <c r="B30" s="18">
        <v>157366</v>
      </c>
      <c r="C30" s="19">
        <v>4.5999999999999996</v>
      </c>
      <c r="D30" s="19"/>
      <c r="E30" s="18">
        <v>33854118</v>
      </c>
      <c r="F30" s="19">
        <v>215.1</v>
      </c>
      <c r="G30" s="19">
        <v>47</v>
      </c>
    </row>
    <row r="31" spans="1:11" ht="9" customHeight="1" x14ac:dyDescent="0.25"/>
    <row r="32" spans="1:11" ht="12.75" customHeight="1" x14ac:dyDescent="0.25">
      <c r="A32" s="23">
        <v>2021</v>
      </c>
      <c r="E32" s="12"/>
      <c r="F32" s="12"/>
      <c r="G32" s="12"/>
      <c r="H32" s="11"/>
    </row>
    <row r="33" spans="1:7" ht="12.6" customHeight="1" x14ac:dyDescent="0.25">
      <c r="A33" s="23" t="s">
        <v>9</v>
      </c>
      <c r="B33" s="24">
        <f>SUM(B35:B43)</f>
        <v>233536</v>
      </c>
      <c r="C33" s="27">
        <v>7.2</v>
      </c>
      <c r="D33" s="16"/>
      <c r="E33" s="24">
        <f>SUM(E35:E43)</f>
        <v>179373938</v>
      </c>
      <c r="F33" s="27">
        <f>+E33/B33</f>
        <v>768.07831768977803</v>
      </c>
      <c r="G33" s="27">
        <f>+F33/C33</f>
        <v>106.67754412358028</v>
      </c>
    </row>
    <row r="34" spans="1:7" ht="9.75" customHeight="1" x14ac:dyDescent="0.25">
      <c r="A34" s="23"/>
      <c r="B34" s="25"/>
      <c r="C34" s="25"/>
      <c r="D34" s="17"/>
      <c r="E34" s="25"/>
      <c r="F34" s="25"/>
      <c r="G34" s="25"/>
    </row>
    <row r="35" spans="1:7" ht="13.5" customHeight="1" x14ac:dyDescent="0.25">
      <c r="A35" s="10" t="s">
        <v>0</v>
      </c>
      <c r="B35" s="26">
        <f>22132+38708</f>
        <v>60840</v>
      </c>
      <c r="C35" s="28">
        <f>(22132*10.6+38708*7.6)/B35</f>
        <v>8.6913214990138066</v>
      </c>
      <c r="D35" s="19"/>
      <c r="E35" s="26">
        <f>30018564+44835730</f>
        <v>74854294</v>
      </c>
      <c r="F35" s="29">
        <f>+E35/B35</f>
        <v>1230.3467126890205</v>
      </c>
      <c r="G35" s="29">
        <f>+F35/C35</f>
        <v>141.56037293392339</v>
      </c>
    </row>
    <row r="36" spans="1:7" ht="13.5" customHeight="1" x14ac:dyDescent="0.25">
      <c r="A36" s="10" t="s">
        <v>1</v>
      </c>
      <c r="B36" s="26">
        <f>8399+10582</f>
        <v>18981</v>
      </c>
      <c r="C36" s="28">
        <f>(8399*5.4+10582*3.3)/B36</f>
        <v>4.2292397660818724</v>
      </c>
      <c r="D36" s="19"/>
      <c r="E36" s="26">
        <f>2601933+2915540</f>
        <v>5517473</v>
      </c>
      <c r="F36" s="29">
        <f>+E36/B36</f>
        <v>290.68399978926294</v>
      </c>
      <c r="G36" s="29">
        <f t="shared" ref="G36:G43" si="0">+F36/C36</f>
        <v>68.731974507693522</v>
      </c>
    </row>
    <row r="37" spans="1:7" ht="13.5" customHeight="1" x14ac:dyDescent="0.25">
      <c r="A37" s="10" t="s">
        <v>2</v>
      </c>
      <c r="B37" s="26">
        <f>51798+38386</f>
        <v>90184</v>
      </c>
      <c r="C37" s="28">
        <f>(51798*5.5+38386*9)/B37</f>
        <v>6.9897431916969754</v>
      </c>
      <c r="D37" s="19"/>
      <c r="E37" s="26">
        <f>33436098+37331217</f>
        <v>70767315</v>
      </c>
      <c r="F37" s="29">
        <f t="shared" ref="F37:F43" si="1">+E37/B37</f>
        <v>784.69922602678969</v>
      </c>
      <c r="G37" s="29">
        <f t="shared" si="0"/>
        <v>112.2643857586819</v>
      </c>
    </row>
    <row r="38" spans="1:7" ht="13.5" customHeight="1" x14ac:dyDescent="0.25">
      <c r="A38" s="10" t="s">
        <v>3</v>
      </c>
      <c r="B38" s="26">
        <f>3516+8216</f>
        <v>11732</v>
      </c>
      <c r="C38" s="28">
        <f>(3516*7.1+8216*8.4)/B38</f>
        <v>8.0103989089669287</v>
      </c>
      <c r="D38" s="19"/>
      <c r="E38" s="26">
        <f>1707096+3448773</f>
        <v>5155869</v>
      </c>
      <c r="F38" s="29">
        <f t="shared" si="1"/>
        <v>439.47059324923288</v>
      </c>
      <c r="G38" s="29">
        <f t="shared" si="0"/>
        <v>54.862510374768561</v>
      </c>
    </row>
    <row r="39" spans="1:7" ht="13.5" customHeight="1" x14ac:dyDescent="0.3">
      <c r="A39" s="10" t="s">
        <v>4</v>
      </c>
      <c r="B39" s="26">
        <f>2485+7445</f>
        <v>9930</v>
      </c>
      <c r="C39" s="29">
        <f>(2485*8.8+7446*10.6)/B39</f>
        <v>10.150614300100704</v>
      </c>
      <c r="D39" s="19"/>
      <c r="E39" s="26">
        <f>3181748+6896599</f>
        <v>10078347</v>
      </c>
      <c r="F39" s="29">
        <f t="shared" si="1"/>
        <v>1014.9392749244713</v>
      </c>
      <c r="G39" s="29">
        <f t="shared" si="0"/>
        <v>99.987965744536481</v>
      </c>
    </row>
    <row r="40" spans="1:7" ht="13.5" customHeight="1" x14ac:dyDescent="0.25">
      <c r="A40" s="10" t="s">
        <v>5</v>
      </c>
      <c r="B40" s="26">
        <f>92+10088</f>
        <v>10180</v>
      </c>
      <c r="C40" s="29">
        <f>(92*6+10088*7.8)/B40</f>
        <v>7.7837328094302549</v>
      </c>
      <c r="D40" s="19"/>
      <c r="E40" s="26">
        <f>62328+4723207</f>
        <v>4785535</v>
      </c>
      <c r="F40" s="29">
        <f t="shared" si="1"/>
        <v>470.09184675834973</v>
      </c>
      <c r="G40" s="29">
        <f t="shared" si="0"/>
        <v>60.394139710039582</v>
      </c>
    </row>
    <row r="41" spans="1:7" ht="13.5" customHeight="1" x14ac:dyDescent="0.25">
      <c r="A41" s="10" t="s">
        <v>6</v>
      </c>
      <c r="B41" s="26">
        <f>2581+9870</f>
        <v>12451</v>
      </c>
      <c r="C41" s="29">
        <f>(2581*9+9870*7.2)/B41</f>
        <v>7.5731266564934545</v>
      </c>
      <c r="D41" s="19"/>
      <c r="E41" s="26">
        <f>1560667+3220262</f>
        <v>4780929</v>
      </c>
      <c r="F41" s="29">
        <f t="shared" si="1"/>
        <v>383.97951971729179</v>
      </c>
      <c r="G41" s="29">
        <f t="shared" si="0"/>
        <v>50.70290477554007</v>
      </c>
    </row>
    <row r="42" spans="1:7" ht="13.5" customHeight="1" x14ac:dyDescent="0.3">
      <c r="A42" s="10" t="s">
        <v>7</v>
      </c>
      <c r="B42" s="26">
        <v>6223</v>
      </c>
      <c r="C42" s="29">
        <v>0.7</v>
      </c>
      <c r="D42" s="19"/>
      <c r="E42" s="26">
        <v>255148</v>
      </c>
      <c r="F42" s="29">
        <f t="shared" si="1"/>
        <v>41.000803470994697</v>
      </c>
      <c r="G42" s="29">
        <f t="shared" si="0"/>
        <v>58.572576387135285</v>
      </c>
    </row>
    <row r="43" spans="1:7" ht="13.5" customHeight="1" x14ac:dyDescent="0.25">
      <c r="A43" s="10" t="s">
        <v>15</v>
      </c>
      <c r="B43" s="26">
        <f>3160+9855</f>
        <v>13015</v>
      </c>
      <c r="C43" s="29">
        <f>(3160*8.4+9855*5.9)/B43</f>
        <v>6.5069919323857084</v>
      </c>
      <c r="D43" s="19"/>
      <c r="E43" s="26">
        <f>1032191+2146837</f>
        <v>3179028</v>
      </c>
      <c r="F43" s="29">
        <f t="shared" si="1"/>
        <v>244.25877833269305</v>
      </c>
      <c r="G43" s="29">
        <f t="shared" si="0"/>
        <v>37.537894755486285</v>
      </c>
    </row>
    <row r="44" spans="1:7" ht="9" customHeight="1" x14ac:dyDescent="0.25"/>
    <row r="45" spans="1:7" ht="12.75" customHeight="1" x14ac:dyDescent="0.3">
      <c r="A45" s="30">
        <v>2022</v>
      </c>
    </row>
    <row r="46" spans="1:7" ht="12.75" customHeight="1" x14ac:dyDescent="0.3">
      <c r="A46" s="30" t="s">
        <v>9</v>
      </c>
      <c r="B46" s="24">
        <f>SUM(B48:B56)</f>
        <v>2466929</v>
      </c>
      <c r="C46" s="34">
        <v>6.2</v>
      </c>
      <c r="D46" s="16"/>
      <c r="E46" s="24">
        <f>SUM(E48:E56)</f>
        <v>1396774969</v>
      </c>
      <c r="F46" s="27">
        <f>+E46/B46</f>
        <v>566.19990644238237</v>
      </c>
      <c r="G46" s="27">
        <f>+F46/C46</f>
        <v>91.322565555222965</v>
      </c>
    </row>
    <row r="47" spans="1:7" ht="9" customHeight="1" x14ac:dyDescent="0.3">
      <c r="A47" s="30"/>
      <c r="B47" s="25"/>
      <c r="C47" s="25"/>
      <c r="D47" s="17"/>
      <c r="E47" s="25"/>
      <c r="F47" s="25"/>
      <c r="G47" s="25"/>
    </row>
    <row r="48" spans="1:7" ht="12.75" customHeight="1" x14ac:dyDescent="0.3">
      <c r="A48" s="10" t="s">
        <v>0</v>
      </c>
      <c r="B48" s="38">
        <v>539287</v>
      </c>
      <c r="C48" s="39">
        <v>8.6</v>
      </c>
      <c r="D48" s="19"/>
      <c r="E48" s="38">
        <v>614116485</v>
      </c>
      <c r="F48" s="29">
        <f>+E48/B48</f>
        <v>1138.7563301173586</v>
      </c>
      <c r="G48" s="29">
        <f>+F48/C48</f>
        <v>132.41352675783241</v>
      </c>
    </row>
    <row r="49" spans="1:7" ht="12.75" customHeight="1" x14ac:dyDescent="0.3">
      <c r="A49" s="10" t="s">
        <v>1</v>
      </c>
      <c r="B49" s="38">
        <v>309185</v>
      </c>
      <c r="C49" s="39">
        <v>2.8</v>
      </c>
      <c r="D49" s="19"/>
      <c r="E49" s="38">
        <v>66330233</v>
      </c>
      <c r="F49" s="29">
        <f>+E49/B49</f>
        <v>214.53250642819023</v>
      </c>
      <c r="G49" s="29">
        <f t="shared" ref="G49:G56" si="2">+F49/C49</f>
        <v>76.61875229578223</v>
      </c>
    </row>
    <row r="50" spans="1:7" ht="12.75" customHeight="1" x14ac:dyDescent="0.3">
      <c r="A50" s="10" t="s">
        <v>2</v>
      </c>
      <c r="B50" s="38">
        <v>622662</v>
      </c>
      <c r="C50" s="39">
        <v>6.6</v>
      </c>
      <c r="D50" s="19"/>
      <c r="E50" s="38">
        <v>404568391</v>
      </c>
      <c r="F50" s="29">
        <f t="shared" ref="F50:F56" si="3">+E50/B50</f>
        <v>649.73997289058912</v>
      </c>
      <c r="G50" s="29">
        <f t="shared" si="2"/>
        <v>98.445450437968049</v>
      </c>
    </row>
    <row r="51" spans="1:7" ht="12.75" customHeight="1" x14ac:dyDescent="0.3">
      <c r="A51" s="10" t="s">
        <v>3</v>
      </c>
      <c r="B51" s="38">
        <v>89984</v>
      </c>
      <c r="C51" s="39">
        <v>8.5</v>
      </c>
      <c r="D51" s="19"/>
      <c r="E51" s="38">
        <v>35403001</v>
      </c>
      <c r="F51" s="29">
        <f t="shared" si="3"/>
        <v>393.43662206614511</v>
      </c>
      <c r="G51" s="29">
        <f t="shared" si="2"/>
        <v>46.286661419546483</v>
      </c>
    </row>
    <row r="52" spans="1:7" ht="12.75" customHeight="1" x14ac:dyDescent="0.3">
      <c r="A52" s="10" t="s">
        <v>4</v>
      </c>
      <c r="B52" s="38">
        <v>85317</v>
      </c>
      <c r="C52" s="41">
        <v>9.4</v>
      </c>
      <c r="D52" s="19"/>
      <c r="E52" s="38">
        <v>72488308</v>
      </c>
      <c r="F52" s="29">
        <f t="shared" si="3"/>
        <v>849.63498482131342</v>
      </c>
      <c r="G52" s="29">
        <f t="shared" si="2"/>
        <v>90.386700512905676</v>
      </c>
    </row>
    <row r="53" spans="1:7" ht="12.75" customHeight="1" x14ac:dyDescent="0.3">
      <c r="A53" s="10" t="s">
        <v>5</v>
      </c>
      <c r="B53" s="38">
        <v>80797</v>
      </c>
      <c r="C53" s="41">
        <v>9.8000000000000007</v>
      </c>
      <c r="D53" s="19"/>
      <c r="E53" s="38">
        <v>45621558</v>
      </c>
      <c r="F53" s="29">
        <f t="shared" si="3"/>
        <v>564.64420708689681</v>
      </c>
      <c r="G53" s="29">
        <f t="shared" si="2"/>
        <v>57.61675582519355</v>
      </c>
    </row>
    <row r="54" spans="1:7" ht="12.75" customHeight="1" x14ac:dyDescent="0.3">
      <c r="A54" s="10" t="s">
        <v>6</v>
      </c>
      <c r="B54" s="38">
        <v>501246</v>
      </c>
      <c r="C54" s="41">
        <v>4</v>
      </c>
      <c r="D54" s="19"/>
      <c r="E54" s="38">
        <v>103781918</v>
      </c>
      <c r="F54" s="29">
        <f t="shared" si="3"/>
        <v>207.04787270122853</v>
      </c>
      <c r="G54" s="29">
        <f t="shared" si="2"/>
        <v>51.761968175307132</v>
      </c>
    </row>
    <row r="55" spans="1:7" ht="12.75" customHeight="1" x14ac:dyDescent="0.3">
      <c r="A55" s="10" t="s">
        <v>7</v>
      </c>
      <c r="B55" s="38">
        <v>29486</v>
      </c>
      <c r="C55" s="41">
        <v>1</v>
      </c>
      <c r="D55" s="19"/>
      <c r="E55" s="38">
        <v>2229689</v>
      </c>
      <c r="F55" s="29">
        <f t="shared" si="3"/>
        <v>75.618564742589697</v>
      </c>
      <c r="G55" s="29">
        <f t="shared" si="2"/>
        <v>75.618564742589697</v>
      </c>
    </row>
    <row r="56" spans="1:7" ht="12.75" customHeight="1" x14ac:dyDescent="0.3">
      <c r="A56" s="10" t="s">
        <v>15</v>
      </c>
      <c r="B56" s="38">
        <v>208965</v>
      </c>
      <c r="C56" s="41">
        <v>6.1</v>
      </c>
      <c r="D56" s="19"/>
      <c r="E56" s="38">
        <v>52235386</v>
      </c>
      <c r="F56" s="29">
        <f t="shared" si="3"/>
        <v>249.97193788433469</v>
      </c>
      <c r="G56" s="29">
        <f t="shared" si="2"/>
        <v>40.979006210546672</v>
      </c>
    </row>
    <row r="57" spans="1:7" ht="9" customHeight="1" x14ac:dyDescent="0.25"/>
    <row r="58" spans="1:7" ht="12.75" customHeight="1" x14ac:dyDescent="0.25">
      <c r="A58" s="12" t="s">
        <v>17</v>
      </c>
      <c r="B58" s="13"/>
      <c r="C58" s="12"/>
      <c r="D58" s="12"/>
    </row>
    <row r="59" spans="1:7" ht="12.75" customHeight="1" x14ac:dyDescent="0.25">
      <c r="A59" s="22" t="s">
        <v>20</v>
      </c>
    </row>
    <row r="60" spans="1:7" ht="12.75" customHeight="1" x14ac:dyDescent="0.25">
      <c r="A60" s="22" t="s">
        <v>21</v>
      </c>
    </row>
    <row r="61" spans="1:7" ht="9" customHeight="1" x14ac:dyDescent="0.3"/>
    <row r="62" spans="1:7" ht="12.75" customHeight="1" x14ac:dyDescent="0.3"/>
    <row r="63" spans="1:7" ht="12.75" customHeight="1" x14ac:dyDescent="0.3"/>
    <row r="64" spans="1:7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</sheetData>
  <mergeCells count="4">
    <mergeCell ref="E3:G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4.8.3</vt:lpstr>
      <vt:lpstr>serie histórica</vt:lpstr>
      <vt:lpstr>'4.8.3'!Área_de_impresión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2017-09-18T15:01:54Z</cp:lastPrinted>
  <dcterms:created xsi:type="dcterms:W3CDTF">2017-05-16T14:18:16Z</dcterms:created>
  <dcterms:modified xsi:type="dcterms:W3CDTF">2023-10-26T20:32:15Z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29e5492a-1918-4547-967d-53c1e9c0e2b7</vt:lpwstr>
  </property>
</Properties>
</file>