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5428" windowWidth="16380" windowHeight="8136" tabRatio="990" activeTab="0"/>
  </bookViews>
  <sheets>
    <sheet name="4.8.1" sheetId="1" r:id="rId1"/>
    <sheet name="serie histórica" sheetId="2" r:id="rId2"/>
  </sheets>
  <definedNames>
    <definedName name="_xlnm.Print_Area" localSheetId="0">'4.8.1'!$A$1:$F$41</definedName>
  </definedNames>
  <calcPr fullCalcOnLoad="1"/>
</workbook>
</file>

<file path=xl/sharedStrings.xml><?xml version="1.0" encoding="utf-8"?>
<sst xmlns="http://schemas.openxmlformats.org/spreadsheetml/2006/main" count="75" uniqueCount="24">
  <si>
    <t>Uruguayos</t>
  </si>
  <si>
    <t>Argentinos</t>
  </si>
  <si>
    <t>Brasileños</t>
  </si>
  <si>
    <t>Paraguayos</t>
  </si>
  <si>
    <t>Chilenos</t>
  </si>
  <si>
    <t>Norteamericanos</t>
  </si>
  <si>
    <t>Nacionalidad</t>
  </si>
  <si>
    <t>Europa</t>
  </si>
  <si>
    <t>Otros - sin datos</t>
  </si>
  <si>
    <t>Total</t>
  </si>
  <si>
    <t>Total de visitantes</t>
  </si>
  <si>
    <t>Días de estadía</t>
  </si>
  <si>
    <t xml:space="preserve">Total U$S </t>
  </si>
  <si>
    <t>Resto de América</t>
  </si>
  <si>
    <t>P/persona</t>
  </si>
  <si>
    <t xml:space="preserve">  Gasto en  U$S corrientes</t>
  </si>
  <si>
    <t>P/p día</t>
  </si>
  <si>
    <t>Fuente: Ministerio de Turismo - Encuesta de Turismo Receptivo y Cruceros.</t>
  </si>
  <si>
    <t xml:space="preserve">4.8.1 - Visitantes ingresado a Uruguay, días de estadía y gasto, según nacionalidad </t>
  </si>
  <si>
    <t xml:space="preserve">Nota: Debido a la pandemia y el consiguiente cierre de fronteras, las Encuestas de Turismo Receptivo fueron suspendidas </t>
  </si>
  <si>
    <t>a partir del 13 de marzo del 2020 y retomadas de forma parcial a partir de Noviembre 2021.</t>
  </si>
  <si>
    <t>..</t>
  </si>
  <si>
    <t>4.8.1 - Visitantes ingresado a Uruguay, días de estadía y gasto, según nacionalidad - 2022</t>
  </si>
  <si>
    <t>Fuente: Ministerio de Turismo - Encuesta de Turismo Receptivo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</si>
</sst>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#,##0.0"/>
    <numFmt numFmtId="181" formatCode="#,##0.0;[Red]\-#,##0.0"/>
    <numFmt numFmtId="182" formatCode="0.0%"/>
    <numFmt numFmtId="183" formatCode="_ &quot;$U &quot;* #,##0.00_ ;_ &quot;$U &quot;* \-#,##0.00_ ;_ &quot;$U &quot;* \-??_ ;_ @_ "/>
    <numFmt numFmtId="184" formatCode="0.0"/>
    <numFmt numFmtId="185" formatCode="0.00000"/>
    <numFmt numFmtId="186" formatCode="0.0000"/>
    <numFmt numFmtId="187" formatCode="0.000"/>
    <numFmt numFmtId="188" formatCode="[$-C0A]dddd\,\ dd&quot; de &quot;mmmm&quot; de &quot;yyyy"/>
    <numFmt numFmtId="189" formatCode="#,##0.00\ &quot;€&quot;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3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83" fontId="0" fillId="0" borderId="0" applyFill="0" applyBorder="0" applyAlignment="0" applyProtection="0"/>
    <xf numFmtId="176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8" fontId="1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38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left" vertical="center"/>
    </xf>
    <xf numFmtId="38" fontId="1" fillId="33" borderId="0" xfId="0" applyNumberFormat="1" applyFont="1" applyFill="1" applyBorder="1" applyAlignment="1">
      <alignment horizontal="right" vertical="center"/>
    </xf>
    <xf numFmtId="180" fontId="1" fillId="33" borderId="0" xfId="0" applyNumberFormat="1" applyFont="1" applyFill="1" applyBorder="1" applyAlignment="1">
      <alignment horizontal="right" vertical="center"/>
    </xf>
    <xf numFmtId="38" fontId="1" fillId="33" borderId="0" xfId="0" applyNumberFormat="1" applyFont="1" applyFill="1" applyBorder="1" applyAlignment="1">
      <alignment vertical="center"/>
    </xf>
    <xf numFmtId="181" fontId="1" fillId="33" borderId="0" xfId="0" applyNumberFormat="1" applyFont="1" applyFill="1" applyBorder="1" applyAlignment="1">
      <alignment vertical="center"/>
    </xf>
    <xf numFmtId="184" fontId="2" fillId="33" borderId="0" xfId="0" applyNumberFormat="1" applyFont="1" applyFill="1" applyBorder="1" applyAlignment="1">
      <alignment/>
    </xf>
    <xf numFmtId="181" fontId="1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right" vertical="center"/>
    </xf>
    <xf numFmtId="180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vertical="center"/>
    </xf>
    <xf numFmtId="181" fontId="2" fillId="33" borderId="0" xfId="0" applyNumberFormat="1" applyFont="1" applyFill="1" applyBorder="1" applyAlignment="1">
      <alignment vertical="center"/>
    </xf>
    <xf numFmtId="184" fontId="2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3" fillId="34" borderId="0" xfId="53" applyFont="1" applyFill="1" applyBorder="1" applyAlignment="1">
      <alignment horizontal="left"/>
      <protection/>
    </xf>
    <xf numFmtId="181" fontId="1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84" fontId="2" fillId="35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left"/>
    </xf>
    <xf numFmtId="18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left" wrapText="1"/>
    </xf>
    <xf numFmtId="0" fontId="3" fillId="34" borderId="0" xfId="53" applyFont="1" applyFill="1" applyBorder="1" applyAlignment="1">
      <alignment horizontal="lef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F0F0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18</xdr:row>
      <xdr:rowOff>0</xdr:rowOff>
    </xdr:from>
    <xdr:to>
      <xdr:col>4</xdr:col>
      <xdr:colOff>514350</xdr:colOff>
      <xdr:row>19</xdr:row>
      <xdr:rowOff>19050</xdr:rowOff>
    </xdr:to>
    <xdr:sp>
      <xdr:nvSpPr>
        <xdr:cNvPr id="1" name="7 CuadroTexto"/>
        <xdr:cNvSpPr txBox="1">
          <a:spLocks noChangeArrowheads="1"/>
        </xdr:cNvSpPr>
      </xdr:nvSpPr>
      <xdr:spPr>
        <a:xfrm>
          <a:off x="666750" y="2638425"/>
          <a:ext cx="4486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</a:p>
      </xdr:txBody>
    </xdr:sp>
    <xdr:clientData/>
  </xdr:twoCellAnchor>
  <xdr:twoCellAnchor>
    <xdr:from>
      <xdr:col>0</xdr:col>
      <xdr:colOff>666750</xdr:colOff>
      <xdr:row>18</xdr:row>
      <xdr:rowOff>0</xdr:rowOff>
    </xdr:from>
    <xdr:to>
      <xdr:col>4</xdr:col>
      <xdr:colOff>514350</xdr:colOff>
      <xdr:row>19</xdr:row>
      <xdr:rowOff>19050</xdr:rowOff>
    </xdr:to>
    <xdr:sp fLocksText="0">
      <xdr:nvSpPr>
        <xdr:cNvPr id="2" name="7 CuadroTexto"/>
        <xdr:cNvSpPr txBox="1">
          <a:spLocks noChangeArrowheads="1"/>
        </xdr:cNvSpPr>
      </xdr:nvSpPr>
      <xdr:spPr>
        <a:xfrm>
          <a:off x="666750" y="2638425"/>
          <a:ext cx="4486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workbookViewId="0" topLeftCell="A1">
      <selection activeCell="A1" sqref="A1:F1"/>
    </sheetView>
  </sheetViews>
  <sheetFormatPr defaultColWidth="11.421875" defaultRowHeight="12.75"/>
  <cols>
    <col min="1" max="1" width="18.140625" style="1" customWidth="1"/>
    <col min="2" max="2" width="17.8515625" style="1" customWidth="1"/>
    <col min="3" max="3" width="15.421875" style="1" customWidth="1"/>
    <col min="4" max="4" width="18.140625" style="1" customWidth="1"/>
    <col min="5" max="5" width="14.140625" style="1" customWidth="1"/>
    <col min="6" max="6" width="12.8515625" style="1" customWidth="1"/>
    <col min="7" max="16384" width="11.57421875" style="1" customWidth="1"/>
  </cols>
  <sheetData>
    <row r="1" spans="1:6" s="2" customFormat="1" ht="15" customHeight="1">
      <c r="A1" s="51" t="s">
        <v>22</v>
      </c>
      <c r="B1" s="51"/>
      <c r="C1" s="51"/>
      <c r="D1" s="51"/>
      <c r="E1" s="51"/>
      <c r="F1" s="51"/>
    </row>
    <row r="2" spans="1:6" ht="9" customHeight="1">
      <c r="A2" s="40"/>
      <c r="B2" s="40"/>
      <c r="C2" s="40"/>
      <c r="D2" s="40"/>
      <c r="E2" s="40"/>
      <c r="F2" s="40"/>
    </row>
    <row r="3" spans="1:6" ht="12">
      <c r="A3" s="3"/>
      <c r="B3" s="4"/>
      <c r="C3" s="4"/>
      <c r="D3" s="47" t="s">
        <v>15</v>
      </c>
      <c r="E3" s="47"/>
      <c r="F3" s="47"/>
    </row>
    <row r="4" spans="1:6" ht="12">
      <c r="A4" s="3" t="s">
        <v>6</v>
      </c>
      <c r="B4" s="5" t="s">
        <v>10</v>
      </c>
      <c r="C4" s="5" t="s">
        <v>11</v>
      </c>
      <c r="D4" s="5" t="s">
        <v>12</v>
      </c>
      <c r="E4" s="5" t="s">
        <v>14</v>
      </c>
      <c r="F4" s="5" t="s">
        <v>16</v>
      </c>
    </row>
    <row r="5" ht="9" customHeight="1">
      <c r="A5" s="3"/>
    </row>
    <row r="6" spans="1:6" ht="12">
      <c r="A6" s="6" t="s">
        <v>9</v>
      </c>
      <c r="B6" s="7">
        <f>SUM(B8:B16)</f>
        <v>2466928</v>
      </c>
      <c r="C6" s="41">
        <v>6.2</v>
      </c>
      <c r="D6" s="9">
        <f>SUM(D8:D16)</f>
        <v>1396774969</v>
      </c>
      <c r="E6" s="10">
        <f>+D6/B6</f>
        <v>566.2001359585687</v>
      </c>
      <c r="F6" s="10">
        <v>91.2</v>
      </c>
    </row>
    <row r="7" spans="1:6" ht="8.25" customHeight="1">
      <c r="A7" s="6"/>
      <c r="B7" s="7"/>
      <c r="C7" s="8"/>
      <c r="D7" s="9"/>
      <c r="E7" s="10"/>
      <c r="F7" s="10"/>
    </row>
    <row r="8" spans="1:6" ht="12">
      <c r="A8" s="11" t="s">
        <v>0</v>
      </c>
      <c r="B8" s="42">
        <v>603401</v>
      </c>
      <c r="C8" s="45">
        <v>6.2</v>
      </c>
      <c r="D8" s="42">
        <v>198810850</v>
      </c>
      <c r="E8" s="16">
        <v>329.5</v>
      </c>
      <c r="F8" s="43">
        <v>53.6</v>
      </c>
    </row>
    <row r="9" spans="1:6" ht="12">
      <c r="A9" s="11" t="s">
        <v>1</v>
      </c>
      <c r="B9" s="42">
        <v>1169101</v>
      </c>
      <c r="C9" s="45">
        <v>6.5</v>
      </c>
      <c r="D9" s="42">
        <v>727482637</v>
      </c>
      <c r="E9" s="16">
        <v>622.3</v>
      </c>
      <c r="F9" s="43">
        <v>96.1</v>
      </c>
    </row>
    <row r="10" spans="1:6" ht="12.75">
      <c r="A10" s="11" t="s">
        <v>2</v>
      </c>
      <c r="B10" s="42">
        <v>383190</v>
      </c>
      <c r="C10" s="45">
        <v>5.8</v>
      </c>
      <c r="D10" s="42">
        <v>274961454</v>
      </c>
      <c r="E10" s="16">
        <v>717.6</v>
      </c>
      <c r="F10">
        <v>122.7</v>
      </c>
    </row>
    <row r="11" spans="1:6" ht="12.75">
      <c r="A11" s="11" t="s">
        <v>3</v>
      </c>
      <c r="B11" s="42">
        <v>34473</v>
      </c>
      <c r="C11" s="45">
        <v>8.8</v>
      </c>
      <c r="D11" s="42">
        <v>41262835</v>
      </c>
      <c r="E11" s="16">
        <v>1196.9</v>
      </c>
      <c r="F11">
        <v>136.6</v>
      </c>
    </row>
    <row r="12" spans="1:6" ht="12">
      <c r="A12" s="11" t="s">
        <v>4</v>
      </c>
      <c r="B12" s="42">
        <v>43229</v>
      </c>
      <c r="C12" s="45">
        <v>6.2</v>
      </c>
      <c r="D12" s="42">
        <v>29992656</v>
      </c>
      <c r="E12" s="16">
        <v>693.8</v>
      </c>
      <c r="F12" s="43">
        <v>111.8</v>
      </c>
    </row>
    <row r="13" spans="1:6" ht="12">
      <c r="A13" s="11" t="s">
        <v>5</v>
      </c>
      <c r="B13" s="42">
        <v>47219</v>
      </c>
      <c r="C13" s="45">
        <v>7.4</v>
      </c>
      <c r="D13" s="42">
        <v>30774710</v>
      </c>
      <c r="E13" s="16">
        <v>651.7</v>
      </c>
      <c r="F13" s="43">
        <v>87.9</v>
      </c>
    </row>
    <row r="14" spans="1:6" ht="12">
      <c r="A14" s="11" t="s">
        <v>13</v>
      </c>
      <c r="B14" s="42">
        <v>101546</v>
      </c>
      <c r="C14" s="45">
        <v>3.4</v>
      </c>
      <c r="D14" s="42">
        <v>39329818</v>
      </c>
      <c r="E14" s="16">
        <v>387.3</v>
      </c>
      <c r="F14" s="43">
        <v>114.9</v>
      </c>
    </row>
    <row r="15" spans="1:6" ht="12">
      <c r="A15" s="11" t="s">
        <v>7</v>
      </c>
      <c r="B15" s="42">
        <v>75765</v>
      </c>
      <c r="C15" s="45">
        <v>6.5</v>
      </c>
      <c r="D15" s="42">
        <v>50029659</v>
      </c>
      <c r="E15" s="16">
        <v>660.3</v>
      </c>
      <c r="F15" s="43">
        <v>101.3</v>
      </c>
    </row>
    <row r="16" spans="1:6" ht="12">
      <c r="A16" s="31" t="s">
        <v>8</v>
      </c>
      <c r="B16" s="42">
        <v>9004</v>
      </c>
      <c r="C16" s="18">
        <v>4.6</v>
      </c>
      <c r="D16" s="42">
        <v>4130350</v>
      </c>
      <c r="E16" s="13">
        <v>458.7</v>
      </c>
      <c r="F16" s="43">
        <v>99.8</v>
      </c>
    </row>
    <row r="17" spans="1:6" ht="9" customHeight="1">
      <c r="A17" s="2"/>
      <c r="B17" s="12"/>
      <c r="C17" s="13"/>
      <c r="D17" s="12"/>
      <c r="E17" s="13"/>
      <c r="F17" s="13"/>
    </row>
    <row r="18" spans="1:6" s="2" customFormat="1" ht="12">
      <c r="A18" s="50" t="s">
        <v>23</v>
      </c>
      <c r="B18" s="50"/>
      <c r="C18" s="50"/>
      <c r="D18" s="50"/>
      <c r="E18" s="50"/>
      <c r="F18" s="50"/>
    </row>
  </sheetData>
  <sheetProtection selectLockedCells="1" selectUnlockedCells="1"/>
  <mergeCells count="3">
    <mergeCell ref="D3:F3"/>
    <mergeCell ref="A18:F18"/>
    <mergeCell ref="A1:F1"/>
  </mergeCells>
  <printOptions/>
  <pageMargins left="0.3937007874015748" right="0.5905511811023623" top="0.4724409448818898" bottom="1.062992125984252" header="0.7874015748031497" footer="0.7874015748031497"/>
  <pageSetup firstPageNumber="1" useFirstPageNumber="1"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showGridLines="0" zoomScalePageLayoutView="0" workbookViewId="0" topLeftCell="A1">
      <pane ySplit="5" topLeftCell="A34" activePane="bottomLeft" state="frozen"/>
      <selection pane="topLeft" activeCell="A1" sqref="A1"/>
      <selection pane="bottomLeft" activeCell="A48" sqref="A48"/>
    </sheetView>
  </sheetViews>
  <sheetFormatPr defaultColWidth="11.421875" defaultRowHeight="12.75"/>
  <cols>
    <col min="1" max="1" width="20.140625" style="20" customWidth="1"/>
    <col min="2" max="2" width="17.8515625" style="20" customWidth="1"/>
    <col min="3" max="3" width="15.421875" style="20" customWidth="1"/>
    <col min="4" max="4" width="18.140625" style="20" customWidth="1"/>
    <col min="5" max="5" width="13.28125" style="20" customWidth="1"/>
    <col min="6" max="6" width="12.8515625" style="20" customWidth="1"/>
    <col min="7" max="16384" width="11.57421875" style="20" customWidth="1"/>
  </cols>
  <sheetData>
    <row r="1" s="40" customFormat="1" ht="15" customHeight="1">
      <c r="A1" s="40" t="s">
        <v>18</v>
      </c>
    </row>
    <row r="2" s="40" customFormat="1" ht="9" customHeight="1"/>
    <row r="3" spans="1:6" ht="12">
      <c r="A3" s="21"/>
      <c r="B3" s="22"/>
      <c r="C3" s="22"/>
      <c r="D3" s="48" t="s">
        <v>15</v>
      </c>
      <c r="E3" s="48"/>
      <c r="F3" s="48"/>
    </row>
    <row r="4" spans="1:6" ht="12">
      <c r="A4" s="21" t="s">
        <v>6</v>
      </c>
      <c r="B4" s="23" t="s">
        <v>10</v>
      </c>
      <c r="C4" s="23" t="s">
        <v>11</v>
      </c>
      <c r="D4" s="23" t="s">
        <v>12</v>
      </c>
      <c r="E4" s="23" t="s">
        <v>14</v>
      </c>
      <c r="F4" s="23" t="s">
        <v>16</v>
      </c>
    </row>
    <row r="5" ht="9" customHeight="1">
      <c r="A5" s="21"/>
    </row>
    <row r="6" ht="10.5" customHeight="1">
      <c r="A6" s="21"/>
    </row>
    <row r="7" ht="12.75" customHeight="1">
      <c r="A7" s="24">
        <v>2018</v>
      </c>
    </row>
    <row r="8" spans="1:7" ht="12">
      <c r="A8" s="24" t="s">
        <v>9</v>
      </c>
      <c r="B8" s="25">
        <f>SUM(B10:B18)</f>
        <v>3711948</v>
      </c>
      <c r="C8" s="26">
        <v>100</v>
      </c>
      <c r="D8" s="27">
        <f>SUM(D10:D18)</f>
        <v>2154770924.824681</v>
      </c>
      <c r="E8" s="28">
        <f>+D8/B8</f>
        <v>580.4959888513204</v>
      </c>
      <c r="F8" s="28">
        <v>101.93303437246868</v>
      </c>
      <c r="G8" s="29"/>
    </row>
    <row r="9" spans="1:7" ht="8.25" customHeight="1">
      <c r="A9" s="24"/>
      <c r="B9" s="25"/>
      <c r="C9" s="30"/>
      <c r="D9" s="27"/>
      <c r="E9" s="28"/>
      <c r="F9" s="28"/>
      <c r="G9" s="29"/>
    </row>
    <row r="10" spans="1:7" ht="12">
      <c r="A10" s="31" t="s">
        <v>0</v>
      </c>
      <c r="B10" s="32">
        <v>459851</v>
      </c>
      <c r="C10" s="33">
        <f>(B10/$B$8)*$C$8</f>
        <v>12.388400915099027</v>
      </c>
      <c r="D10" s="34">
        <v>171520916.77853718</v>
      </c>
      <c r="E10" s="35">
        <v>372.99226238202255</v>
      </c>
      <c r="F10" s="36">
        <v>59.16554373463247</v>
      </c>
      <c r="G10" s="29"/>
    </row>
    <row r="11" spans="1:7" ht="12">
      <c r="A11" s="31" t="s">
        <v>1</v>
      </c>
      <c r="B11" s="32">
        <v>2319640</v>
      </c>
      <c r="C11" s="33">
        <f aca="true" t="shared" si="0" ref="C11:C18">(B11/$B$8)*$C$8</f>
        <v>62.49117713933493</v>
      </c>
      <c r="D11" s="34">
        <v>1397743042.9536452</v>
      </c>
      <c r="E11" s="35">
        <v>602.5690466902093</v>
      </c>
      <c r="F11" s="36">
        <v>106.1006025019749</v>
      </c>
      <c r="G11" s="29"/>
    </row>
    <row r="12" spans="1:7" ht="12">
      <c r="A12" s="31" t="s">
        <v>2</v>
      </c>
      <c r="B12" s="32">
        <v>466673</v>
      </c>
      <c r="C12" s="33">
        <f t="shared" si="0"/>
        <v>12.572185817258216</v>
      </c>
      <c r="D12" s="34">
        <v>267897875.73935014</v>
      </c>
      <c r="E12" s="35">
        <v>574.0591658553241</v>
      </c>
      <c r="F12" s="36">
        <v>125.7176066180277</v>
      </c>
      <c r="G12" s="29"/>
    </row>
    <row r="13" spans="1:7" ht="12">
      <c r="A13" s="31" t="s">
        <v>3</v>
      </c>
      <c r="B13" s="32">
        <v>38685</v>
      </c>
      <c r="C13" s="33">
        <f t="shared" si="0"/>
        <v>1.0421751597813331</v>
      </c>
      <c r="D13" s="34">
        <v>44957415.53100261</v>
      </c>
      <c r="E13" s="35">
        <v>1162.1342354380156</v>
      </c>
      <c r="F13" s="36">
        <v>135.3266254152674</v>
      </c>
      <c r="G13" s="29"/>
    </row>
    <row r="14" spans="1:7" ht="12">
      <c r="A14" s="31" t="s">
        <v>4</v>
      </c>
      <c r="B14" s="32">
        <v>61369</v>
      </c>
      <c r="C14" s="33">
        <f t="shared" si="0"/>
        <v>1.6532828584883192</v>
      </c>
      <c r="D14" s="34">
        <v>47084042.84793012</v>
      </c>
      <c r="E14" s="35">
        <v>767.2293935787495</v>
      </c>
      <c r="F14" s="36">
        <v>140.27371942109917</v>
      </c>
      <c r="G14" s="29"/>
    </row>
    <row r="15" spans="1:7" ht="12">
      <c r="A15" s="31" t="s">
        <v>5</v>
      </c>
      <c r="B15" s="32">
        <v>83712</v>
      </c>
      <c r="C15" s="33">
        <f t="shared" si="0"/>
        <v>2.2552040060906027</v>
      </c>
      <c r="D15" s="34">
        <v>50102893.28733979</v>
      </c>
      <c r="E15" s="35">
        <v>598.5124298232375</v>
      </c>
      <c r="F15" s="36">
        <v>96.38351677840319</v>
      </c>
      <c r="G15" s="29"/>
    </row>
    <row r="16" spans="1:7" ht="12">
      <c r="A16" s="31" t="s">
        <v>13</v>
      </c>
      <c r="B16" s="32">
        <v>103712</v>
      </c>
      <c r="C16" s="33">
        <f t="shared" si="0"/>
        <v>2.7940046573928297</v>
      </c>
      <c r="D16" s="34">
        <v>72781590.51656026</v>
      </c>
      <c r="E16" s="35">
        <v>701.7670751487381</v>
      </c>
      <c r="F16" s="36">
        <v>126.56679441160016</v>
      </c>
      <c r="G16" s="29"/>
    </row>
    <row r="17" spans="1:7" ht="12">
      <c r="A17" s="31" t="s">
        <v>7</v>
      </c>
      <c r="B17" s="32">
        <v>150146</v>
      </c>
      <c r="C17" s="33">
        <f t="shared" si="0"/>
        <v>4.044938129521211</v>
      </c>
      <c r="D17" s="34">
        <v>89470571.85304673</v>
      </c>
      <c r="E17" s="35">
        <v>595.8920565207358</v>
      </c>
      <c r="F17" s="36">
        <v>86.81759199768553</v>
      </c>
      <c r="G17" s="29"/>
    </row>
    <row r="18" spans="1:7" ht="12.75" customHeight="1">
      <c r="A18" s="31" t="s">
        <v>8</v>
      </c>
      <c r="B18" s="32">
        <v>28160</v>
      </c>
      <c r="C18" s="33">
        <f t="shared" si="0"/>
        <v>0.758631317033536</v>
      </c>
      <c r="D18" s="34">
        <v>13212575.317268701</v>
      </c>
      <c r="E18" s="35">
        <v>469.19649189919323</v>
      </c>
      <c r="F18" s="36">
        <v>92.99535255320569</v>
      </c>
      <c r="G18" s="29"/>
    </row>
    <row r="19" spans="1:7" ht="9" customHeight="1">
      <c r="A19" s="21"/>
      <c r="B19" s="39"/>
      <c r="C19" s="39"/>
      <c r="D19" s="49"/>
      <c r="E19" s="49"/>
      <c r="F19" s="49"/>
      <c r="G19" s="29"/>
    </row>
    <row r="20" spans="1:7" ht="12.75" customHeight="1">
      <c r="A20" s="24">
        <v>2019</v>
      </c>
      <c r="B20" s="23"/>
      <c r="C20" s="23"/>
      <c r="D20" s="23"/>
      <c r="E20" s="23"/>
      <c r="F20" s="23"/>
      <c r="G20" s="29"/>
    </row>
    <row r="21" spans="1:7" ht="9.75" customHeight="1">
      <c r="A21" s="21"/>
      <c r="G21" s="29"/>
    </row>
    <row r="22" spans="1:7" ht="12.75" customHeight="1">
      <c r="A22" s="24" t="s">
        <v>9</v>
      </c>
      <c r="B22" s="7">
        <f>SUM(B24:B32)</f>
        <v>3220602</v>
      </c>
      <c r="C22" s="17">
        <v>100</v>
      </c>
      <c r="D22" s="9">
        <f>SUM(D24:D32)</f>
        <v>1753781316</v>
      </c>
      <c r="E22" s="10">
        <f>+D22/B22</f>
        <v>544.5507752898371</v>
      </c>
      <c r="F22" s="10">
        <v>99.6</v>
      </c>
      <c r="G22" s="29"/>
    </row>
    <row r="23" spans="1:7" ht="9.75" customHeight="1">
      <c r="A23" s="24"/>
      <c r="B23" s="7"/>
      <c r="C23" s="8"/>
      <c r="D23" s="9"/>
      <c r="E23" s="10"/>
      <c r="F23" s="10"/>
      <c r="G23" s="29"/>
    </row>
    <row r="24" spans="1:7" ht="12.75" customHeight="1">
      <c r="A24" s="31" t="s">
        <v>0</v>
      </c>
      <c r="B24" s="12">
        <v>513799</v>
      </c>
      <c r="C24" s="13">
        <f>(B24/$B$22)*$C$22</f>
        <v>15.953508070851349</v>
      </c>
      <c r="D24" s="14">
        <v>167846660</v>
      </c>
      <c r="E24" s="16">
        <v>326.7</v>
      </c>
      <c r="F24" s="18">
        <v>55.6</v>
      </c>
      <c r="G24" s="29"/>
    </row>
    <row r="25" spans="1:7" ht="12.75" customHeight="1">
      <c r="A25" s="31" t="s">
        <v>1</v>
      </c>
      <c r="B25" s="12">
        <v>1744643</v>
      </c>
      <c r="C25" s="13">
        <f aca="true" t="shared" si="1" ref="C25:C32">(B25/$B$22)*$C$22</f>
        <v>54.17133194353105</v>
      </c>
      <c r="D25" s="14">
        <v>976802131</v>
      </c>
      <c r="E25" s="16">
        <v>559.9</v>
      </c>
      <c r="F25" s="18">
        <v>103.7</v>
      </c>
      <c r="G25" s="29"/>
    </row>
    <row r="26" spans="1:7" ht="12.75" customHeight="1">
      <c r="A26" s="31" t="s">
        <v>2</v>
      </c>
      <c r="B26" s="12">
        <v>489701</v>
      </c>
      <c r="C26" s="13">
        <f t="shared" si="1"/>
        <v>15.205262867004368</v>
      </c>
      <c r="D26" s="14">
        <v>291191417</v>
      </c>
      <c r="E26" s="16">
        <v>594.6</v>
      </c>
      <c r="F26" s="18">
        <v>128.6</v>
      </c>
      <c r="G26" s="29"/>
    </row>
    <row r="27" spans="1:7" ht="12.75" customHeight="1">
      <c r="A27" s="31" t="s">
        <v>3</v>
      </c>
      <c r="B27" s="12">
        <v>40776</v>
      </c>
      <c r="C27" s="13">
        <f t="shared" si="1"/>
        <v>1.2660986983178921</v>
      </c>
      <c r="D27" s="14">
        <v>42833152</v>
      </c>
      <c r="E27" s="16">
        <v>1050.5</v>
      </c>
      <c r="F27" s="18">
        <v>138.4</v>
      </c>
      <c r="G27" s="29"/>
    </row>
    <row r="28" spans="1:7" ht="12.75" customHeight="1">
      <c r="A28" s="31" t="s">
        <v>4</v>
      </c>
      <c r="B28" s="12">
        <v>53889</v>
      </c>
      <c r="C28" s="13">
        <f t="shared" si="1"/>
        <v>1.6732586019632356</v>
      </c>
      <c r="D28" s="14">
        <v>39884309</v>
      </c>
      <c r="E28" s="16">
        <v>740.1</v>
      </c>
      <c r="F28" s="18">
        <v>133.9</v>
      </c>
      <c r="G28" s="29"/>
    </row>
    <row r="29" spans="1:7" ht="12.75" customHeight="1">
      <c r="A29" s="31" t="s">
        <v>5</v>
      </c>
      <c r="B29" s="12">
        <v>84399</v>
      </c>
      <c r="C29" s="13">
        <f t="shared" si="1"/>
        <v>2.620597018818221</v>
      </c>
      <c r="D29" s="14">
        <v>61424645</v>
      </c>
      <c r="E29" s="16">
        <v>727.8</v>
      </c>
      <c r="F29" s="18">
        <v>100.1</v>
      </c>
      <c r="G29" s="29"/>
    </row>
    <row r="30" spans="1:7" ht="12.75" customHeight="1">
      <c r="A30" s="31" t="s">
        <v>13</v>
      </c>
      <c r="B30" s="12">
        <v>111917</v>
      </c>
      <c r="C30" s="13">
        <f t="shared" si="1"/>
        <v>3.4750335496282996</v>
      </c>
      <c r="D30" s="14">
        <v>65610004</v>
      </c>
      <c r="E30" s="16">
        <v>589.2</v>
      </c>
      <c r="F30" s="18">
        <v>116</v>
      </c>
      <c r="G30" s="29"/>
    </row>
    <row r="31" spans="1:7" ht="12.75" customHeight="1">
      <c r="A31" s="31" t="s">
        <v>7</v>
      </c>
      <c r="B31" s="12">
        <v>152128</v>
      </c>
      <c r="C31" s="13">
        <f t="shared" si="1"/>
        <v>4.723588943930358</v>
      </c>
      <c r="D31" s="14">
        <v>93001218</v>
      </c>
      <c r="E31" s="16">
        <v>611.3</v>
      </c>
      <c r="F31" s="18">
        <v>95.1</v>
      </c>
      <c r="G31" s="29"/>
    </row>
    <row r="32" spans="1:7" ht="12.75" customHeight="1">
      <c r="A32" s="31" t="s">
        <v>8</v>
      </c>
      <c r="B32" s="12">
        <v>29350</v>
      </c>
      <c r="C32" s="13">
        <f t="shared" si="1"/>
        <v>0.9113203059552221</v>
      </c>
      <c r="D32" s="14">
        <v>15187780</v>
      </c>
      <c r="E32" s="16">
        <v>517.5</v>
      </c>
      <c r="F32" s="18">
        <v>108.3</v>
      </c>
      <c r="G32" s="29"/>
    </row>
    <row r="33" spans="1:6" ht="9" customHeight="1">
      <c r="A33" s="19"/>
      <c r="B33" s="32"/>
      <c r="C33" s="33"/>
      <c r="D33" s="32"/>
      <c r="E33" s="33"/>
      <c r="F33" s="33"/>
    </row>
    <row r="34" spans="1:6" ht="12" customHeight="1">
      <c r="A34" s="44">
        <v>2021</v>
      </c>
      <c r="B34" s="32"/>
      <c r="C34" s="33"/>
      <c r="D34" s="32"/>
      <c r="E34" s="33"/>
      <c r="F34" s="33"/>
    </row>
    <row r="35" spans="1:6" ht="9" customHeight="1">
      <c r="A35" s="19"/>
      <c r="B35" s="32"/>
      <c r="C35" s="33"/>
      <c r="D35" s="32"/>
      <c r="E35" s="33"/>
      <c r="F35" s="33"/>
    </row>
    <row r="36" spans="1:7" ht="12.75" customHeight="1">
      <c r="A36" s="24" t="s">
        <v>9</v>
      </c>
      <c r="B36" s="7">
        <f>SUM(B38:B45)</f>
        <v>233536</v>
      </c>
      <c r="C36" s="17">
        <f>(94161*7+139374*7.4)/B36</f>
        <v>7.238689538229653</v>
      </c>
      <c r="D36" s="9">
        <f>SUM(D38:D45)</f>
        <v>179373938</v>
      </c>
      <c r="E36" s="10">
        <f>+D36/B36</f>
        <v>768.078317689778</v>
      </c>
      <c r="F36" s="10">
        <v>106.10237331636871</v>
      </c>
      <c r="G36" s="29"/>
    </row>
    <row r="37" spans="1:7" ht="9" customHeight="1">
      <c r="A37" s="24"/>
      <c r="B37" s="7"/>
      <c r="C37" s="8"/>
      <c r="D37" s="9"/>
      <c r="E37" s="10"/>
      <c r="F37" s="10"/>
      <c r="G37" s="29"/>
    </row>
    <row r="38" spans="1:7" ht="12.75" customHeight="1">
      <c r="A38" s="31" t="s">
        <v>0</v>
      </c>
      <c r="B38" s="12">
        <f>+19633+15538</f>
        <v>35171</v>
      </c>
      <c r="C38" s="13">
        <f>(9.3*19633+10.9*15538)/B38</f>
        <v>10.006855079468881</v>
      </c>
      <c r="D38" s="14">
        <f>+9697733+9443417</f>
        <v>19141150</v>
      </c>
      <c r="E38" s="16">
        <v>544.2310426203406</v>
      </c>
      <c r="F38" s="18">
        <v>54.385822348616045</v>
      </c>
      <c r="G38" s="29"/>
    </row>
    <row r="39" spans="1:7" ht="12.75" customHeight="1">
      <c r="A39" s="31" t="s">
        <v>1</v>
      </c>
      <c r="B39" s="12">
        <f>+33465+89542</f>
        <v>123007</v>
      </c>
      <c r="C39" s="13">
        <f>(33465*8.2+89542*6.5)/B39</f>
        <v>6.962498069215573</v>
      </c>
      <c r="D39" s="14">
        <f>+29403763+64419314</f>
        <v>93823077</v>
      </c>
      <c r="E39" s="16">
        <v>762.7458356028519</v>
      </c>
      <c r="F39" s="18">
        <v>109.55059922749628</v>
      </c>
      <c r="G39" s="29"/>
    </row>
    <row r="40" spans="1:7" ht="12.75" customHeight="1">
      <c r="A40" s="31" t="s">
        <v>2</v>
      </c>
      <c r="B40" s="12">
        <f>+33262+25063</f>
        <v>58325</v>
      </c>
      <c r="C40" s="13">
        <f>(33262*4.3+25063*7.9)/B40</f>
        <v>5.8469661380197175</v>
      </c>
      <c r="D40" s="14">
        <f>+23613683+25770209</f>
        <v>49383892</v>
      </c>
      <c r="E40" s="16">
        <v>846.7019631375911</v>
      </c>
      <c r="F40" s="18">
        <v>144.8104783148884</v>
      </c>
      <c r="G40" s="29"/>
    </row>
    <row r="41" spans="1:7" ht="12.75" customHeight="1">
      <c r="A41" s="31" t="s">
        <v>3</v>
      </c>
      <c r="B41" s="12">
        <f>+1869+374</f>
        <v>2243</v>
      </c>
      <c r="C41" s="13">
        <f>(1869*11.1+374*1.2)/B41</f>
        <v>9.44926437806509</v>
      </c>
      <c r="D41" s="14">
        <f>+2865267+31866</f>
        <v>2897133</v>
      </c>
      <c r="E41" s="16">
        <v>1291.633080695497</v>
      </c>
      <c r="F41" s="18">
        <v>136.69138982858925</v>
      </c>
      <c r="G41" s="29"/>
    </row>
    <row r="42" spans="1:7" ht="12.75" customHeight="1">
      <c r="A42" s="31" t="s">
        <v>4</v>
      </c>
      <c r="B42" s="12">
        <f>+1327+298</f>
        <v>1625</v>
      </c>
      <c r="C42" s="13">
        <f>(1327*5.2+298*3)/B42</f>
        <v>4.796553846153847</v>
      </c>
      <c r="D42" s="14">
        <f>+410143+140786</f>
        <v>550929</v>
      </c>
      <c r="E42" s="16">
        <v>339.0332307692308</v>
      </c>
      <c r="F42" s="18">
        <v>70.68266960895001</v>
      </c>
      <c r="G42" s="29"/>
    </row>
    <row r="43" spans="1:7" ht="12.75" customHeight="1">
      <c r="A43" s="31" t="s">
        <v>5</v>
      </c>
      <c r="B43" s="12">
        <f>+849+1478</f>
        <v>2327</v>
      </c>
      <c r="C43" s="13">
        <f>(849*10.4+1478*7.4)/B43</f>
        <v>8.494542329179202</v>
      </c>
      <c r="D43" s="14">
        <f>+1728973+590311</f>
        <v>2319284</v>
      </c>
      <c r="E43" s="16">
        <v>996.6841426729695</v>
      </c>
      <c r="F43" s="18">
        <v>117.33229455450552</v>
      </c>
      <c r="G43" s="29"/>
    </row>
    <row r="44" spans="1:7" ht="12.75" customHeight="1">
      <c r="A44" s="31" t="s">
        <v>13</v>
      </c>
      <c r="B44" s="12">
        <f>+2823+2635</f>
        <v>5458</v>
      </c>
      <c r="C44" s="13">
        <f>(2823*5.8+2635*4.4)/B44</f>
        <v>5.124111396115794</v>
      </c>
      <c r="D44" s="14">
        <f>+3486223+1476605</f>
        <v>4962828</v>
      </c>
      <c r="E44" s="16">
        <v>909.2759252473434</v>
      </c>
      <c r="F44" s="18">
        <v>177.45046017863655</v>
      </c>
      <c r="G44" s="29"/>
    </row>
    <row r="45" spans="1:7" ht="12.75" customHeight="1">
      <c r="A45" s="31" t="s">
        <v>7</v>
      </c>
      <c r="B45" s="12">
        <f>+934+4446</f>
        <v>5380</v>
      </c>
      <c r="C45" s="13">
        <f>(934*8.5+4446*13.5)/B45</f>
        <v>12.631970260223047</v>
      </c>
      <c r="D45" s="14">
        <f>+2394841+3900804</f>
        <v>6295645</v>
      </c>
      <c r="E45" s="16">
        <v>1170.1942379182155</v>
      </c>
      <c r="F45" s="18">
        <v>92.63750735726899</v>
      </c>
      <c r="G45" s="29"/>
    </row>
    <row r="46" spans="1:7" ht="12.75" customHeight="1">
      <c r="A46" s="31" t="s">
        <v>8</v>
      </c>
      <c r="B46" s="12" t="s">
        <v>21</v>
      </c>
      <c r="C46" s="12" t="s">
        <v>21</v>
      </c>
      <c r="D46" s="12" t="s">
        <v>21</v>
      </c>
      <c r="E46" s="12" t="s">
        <v>21</v>
      </c>
      <c r="F46" s="12" t="s">
        <v>21</v>
      </c>
      <c r="G46" s="29"/>
    </row>
    <row r="47" spans="1:7" ht="9" customHeight="1">
      <c r="A47" s="31"/>
      <c r="B47" s="12"/>
      <c r="C47" s="12"/>
      <c r="D47" s="12"/>
      <c r="E47" s="12"/>
      <c r="F47" s="12"/>
      <c r="G47" s="29"/>
    </row>
    <row r="48" spans="1:7" ht="12.75" customHeight="1">
      <c r="A48" s="44">
        <v>2022</v>
      </c>
      <c r="B48" s="12"/>
      <c r="C48" s="12"/>
      <c r="D48" s="12"/>
      <c r="E48" s="12"/>
      <c r="F48" s="12"/>
      <c r="G48" s="29"/>
    </row>
    <row r="49" spans="1:7" ht="9" customHeight="1">
      <c r="A49" s="19"/>
      <c r="B49" s="12"/>
      <c r="C49" s="12"/>
      <c r="D49" s="12"/>
      <c r="E49" s="12"/>
      <c r="F49" s="12"/>
      <c r="G49" s="29"/>
    </row>
    <row r="50" spans="1:7" ht="12.75" customHeight="1">
      <c r="A50" s="24" t="s">
        <v>9</v>
      </c>
      <c r="B50" s="7">
        <f>SUM(B52:B60)</f>
        <v>2466928</v>
      </c>
      <c r="C50" s="41">
        <v>6.2</v>
      </c>
      <c r="D50" s="9">
        <f>SUM(D52:D60)</f>
        <v>1396774969</v>
      </c>
      <c r="E50" s="10">
        <f>+D50/B50</f>
        <v>566.2001359585687</v>
      </c>
      <c r="F50" s="10">
        <v>91.2</v>
      </c>
      <c r="G50" s="29"/>
    </row>
    <row r="51" spans="1:7" ht="9" customHeight="1">
      <c r="A51" s="24"/>
      <c r="B51" s="7"/>
      <c r="C51" s="8"/>
      <c r="D51" s="9"/>
      <c r="E51" s="10"/>
      <c r="F51" s="10"/>
      <c r="G51" s="29"/>
    </row>
    <row r="52" spans="1:7" ht="12.75" customHeight="1">
      <c r="A52" s="31" t="s">
        <v>0</v>
      </c>
      <c r="B52" s="42">
        <v>603401</v>
      </c>
      <c r="C52" s="45">
        <v>6.2</v>
      </c>
      <c r="D52" s="46">
        <v>198810850</v>
      </c>
      <c r="E52" s="16">
        <v>329.5</v>
      </c>
      <c r="F52" s="43">
        <v>53.6</v>
      </c>
      <c r="G52" s="29"/>
    </row>
    <row r="53" spans="1:7" ht="12.75" customHeight="1">
      <c r="A53" s="31" t="s">
        <v>1</v>
      </c>
      <c r="B53" s="42">
        <v>1169101</v>
      </c>
      <c r="C53" s="45">
        <v>6.5</v>
      </c>
      <c r="D53" s="46">
        <v>727482637</v>
      </c>
      <c r="E53" s="16">
        <v>622.3</v>
      </c>
      <c r="F53" s="43">
        <v>96.1</v>
      </c>
      <c r="G53" s="29"/>
    </row>
    <row r="54" spans="1:7" ht="12.75" customHeight="1">
      <c r="A54" s="31" t="s">
        <v>2</v>
      </c>
      <c r="B54" s="42">
        <v>383190</v>
      </c>
      <c r="C54" s="45">
        <v>5.8</v>
      </c>
      <c r="D54" s="46">
        <v>274961454</v>
      </c>
      <c r="E54" s="16">
        <v>717.6</v>
      </c>
      <c r="F54">
        <v>122.7</v>
      </c>
      <c r="G54" s="29"/>
    </row>
    <row r="55" spans="1:7" ht="12.75" customHeight="1">
      <c r="A55" s="31" t="s">
        <v>3</v>
      </c>
      <c r="B55" s="42">
        <v>34473</v>
      </c>
      <c r="C55" s="45">
        <v>8.8</v>
      </c>
      <c r="D55" s="46">
        <v>41262835</v>
      </c>
      <c r="E55" s="16">
        <v>1196.9</v>
      </c>
      <c r="F55">
        <v>136.6</v>
      </c>
      <c r="G55" s="29"/>
    </row>
    <row r="56" spans="1:7" ht="12.75" customHeight="1">
      <c r="A56" s="31" t="s">
        <v>4</v>
      </c>
      <c r="B56" s="42">
        <v>43229</v>
      </c>
      <c r="C56" s="45">
        <v>6.2</v>
      </c>
      <c r="D56" s="46">
        <v>29992656</v>
      </c>
      <c r="E56" s="16">
        <v>693.8</v>
      </c>
      <c r="F56" s="43">
        <v>111.8</v>
      </c>
      <c r="G56" s="29"/>
    </row>
    <row r="57" spans="1:7" ht="12.75" customHeight="1">
      <c r="A57" s="31" t="s">
        <v>5</v>
      </c>
      <c r="B57" s="42">
        <v>47219</v>
      </c>
      <c r="C57" s="45">
        <v>7.4</v>
      </c>
      <c r="D57" s="46">
        <v>30774710</v>
      </c>
      <c r="E57" s="16">
        <v>651.7</v>
      </c>
      <c r="F57" s="43">
        <v>87.9</v>
      </c>
      <c r="G57" s="29"/>
    </row>
    <row r="58" spans="1:7" ht="12.75" customHeight="1">
      <c r="A58" s="31" t="s">
        <v>13</v>
      </c>
      <c r="B58" s="42">
        <v>101546</v>
      </c>
      <c r="C58" s="45">
        <v>3.4</v>
      </c>
      <c r="D58" s="46">
        <v>39329818</v>
      </c>
      <c r="E58" s="16">
        <v>387.3</v>
      </c>
      <c r="F58" s="43">
        <v>114.9</v>
      </c>
      <c r="G58" s="29"/>
    </row>
    <row r="59" spans="1:7" ht="12.75" customHeight="1">
      <c r="A59" s="31" t="s">
        <v>7</v>
      </c>
      <c r="B59" s="42">
        <v>75765</v>
      </c>
      <c r="C59" s="45">
        <v>6.5</v>
      </c>
      <c r="D59" s="46">
        <v>50029659</v>
      </c>
      <c r="E59" s="16">
        <v>660.3</v>
      </c>
      <c r="F59" s="43">
        <v>101.3</v>
      </c>
      <c r="G59" s="29"/>
    </row>
    <row r="60" spans="1:7" ht="12.75" customHeight="1">
      <c r="A60" s="31" t="s">
        <v>8</v>
      </c>
      <c r="B60" s="12">
        <v>9004</v>
      </c>
      <c r="C60" s="18">
        <v>4.6</v>
      </c>
      <c r="D60" s="12">
        <v>4130350</v>
      </c>
      <c r="E60" s="13">
        <v>458.7</v>
      </c>
      <c r="F60" s="43">
        <v>99.8</v>
      </c>
      <c r="G60" s="29"/>
    </row>
    <row r="61" spans="1:7" ht="9" customHeight="1">
      <c r="A61" s="31"/>
      <c r="B61" s="12"/>
      <c r="C61" s="12"/>
      <c r="D61" s="12"/>
      <c r="E61" s="12"/>
      <c r="F61" s="12"/>
      <c r="G61" s="29"/>
    </row>
    <row r="62" spans="1:2" s="19" customFormat="1" ht="12">
      <c r="A62" s="19" t="s">
        <v>17</v>
      </c>
      <c r="B62" s="37"/>
    </row>
    <row r="63" spans="1:2" s="2" customFormat="1" ht="12">
      <c r="A63" s="2" t="s">
        <v>19</v>
      </c>
      <c r="B63" s="15"/>
    </row>
    <row r="64" spans="1:2" s="2" customFormat="1" ht="12">
      <c r="A64" s="2" t="s">
        <v>20</v>
      </c>
      <c r="B64" s="15"/>
    </row>
    <row r="70" ht="11.25">
      <c r="H70" s="38"/>
    </row>
  </sheetData>
  <sheetProtection/>
  <mergeCells count="2">
    <mergeCell ref="D3:F3"/>
    <mergeCell ref="D19:F19"/>
  </mergeCells>
  <printOptions/>
  <pageMargins left="0.7" right="0.7" top="0.75" bottom="0.75" header="0.3" footer="0.3"/>
  <pageSetup horizontalDpi="600" verticalDpi="600" orientation="portrait" paperSize="9" r:id="rId1"/>
  <ignoredErrors>
    <ignoredError sqref="C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Difusion</dc:creator>
  <cp:keywords/>
  <dc:description/>
  <cp:lastModifiedBy>Stella Landeira</cp:lastModifiedBy>
  <cp:lastPrinted>2019-07-15T15:20:31Z</cp:lastPrinted>
  <dcterms:created xsi:type="dcterms:W3CDTF">2017-03-29T13:40:30Z</dcterms:created>
  <dcterms:modified xsi:type="dcterms:W3CDTF">2023-10-26T20:26:19Z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cdf88889-578f-43f8-980b-85716a038ae8</vt:lpwstr>
  </property>
</Properties>
</file>